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filterPrivacy="1" showInkAnnotation="0" saveExternalLinkValues="0" codeName="ThisWorkbook"/>
  <xr:revisionPtr revIDLastSave="0" documentId="8_{E02D7C07-498B-4E06-82AB-852294DC6C76}" xr6:coauthVersionLast="41" xr6:coauthVersionMax="41" xr10:uidLastSave="{00000000-0000-0000-0000-000000000000}"/>
  <bookViews>
    <workbookView xWindow="-28920" yWindow="-2850" windowWidth="29040" windowHeight="15840" activeTab="1" xr2:uid="{00000000-000D-0000-FFFF-FFFF00000000}"/>
  </bookViews>
  <sheets>
    <sheet name="Part A" sheetId="1" r:id="rId1"/>
    <sheet name="Part B" sheetId="9" r:id="rId2"/>
    <sheet name="Part C" sheetId="10" r:id="rId3"/>
    <sheet name="Part D" sheetId="11" r:id="rId4"/>
    <sheet name="Part E" sheetId="12" r:id="rId5"/>
    <sheet name="Drop-downs" sheetId="8" state="hidden" r:id="rId6"/>
  </sheets>
  <definedNames>
    <definedName name="CentralCostperPupil" localSheetId="1">#REF!</definedName>
    <definedName name="CentralCostperPupil" localSheetId="2">#REF!</definedName>
    <definedName name="CentralCostperPupil" localSheetId="3">#REF!</definedName>
    <definedName name="CentralCostperPupil" localSheetId="4">#REF!</definedName>
    <definedName name="CentralCostperPupil">'Part A'!$C$86</definedName>
  </definedNames>
  <calcPr calcId="191029" forceFullCalc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4" i="1" l="1"/>
  <c r="C15" i="1"/>
  <c r="C16" i="1"/>
  <c r="C17" i="1"/>
  <c r="D18" i="1"/>
  <c r="E18" i="1"/>
  <c r="C22" i="1"/>
  <c r="C23" i="1"/>
  <c r="C24" i="1"/>
  <c r="C25" i="1"/>
  <c r="C26" i="1"/>
  <c r="C27" i="1"/>
  <c r="C28" i="1"/>
  <c r="D29" i="1"/>
  <c r="D48" i="1" s="1"/>
  <c r="E29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D46" i="1"/>
  <c r="E46" i="1"/>
  <c r="E48" i="1" s="1"/>
  <c r="E56" i="1" s="1"/>
  <c r="C54" i="1"/>
  <c r="D83" i="1" s="1"/>
  <c r="C62" i="1"/>
  <c r="C63" i="1"/>
  <c r="C64" i="1"/>
  <c r="C65" i="1"/>
  <c r="C66" i="1"/>
  <c r="D67" i="1"/>
  <c r="E67" i="1"/>
  <c r="F67" i="1"/>
  <c r="D68" i="1"/>
  <c r="C72" i="1"/>
  <c r="C79" i="1" s="1"/>
  <c r="C80" i="1" s="1"/>
  <c r="C73" i="1"/>
  <c r="C74" i="1"/>
  <c r="C75" i="1"/>
  <c r="C76" i="1"/>
  <c r="C77" i="1"/>
  <c r="C78" i="1"/>
  <c r="D79" i="1"/>
  <c r="D85" i="1" s="1"/>
  <c r="E79" i="1"/>
  <c r="E80" i="1" s="1"/>
  <c r="F79" i="1"/>
  <c r="C82" i="1"/>
  <c r="C93" i="1" s="1"/>
  <c r="C94" i="1" s="1"/>
  <c r="C96" i="1" s="1"/>
  <c r="W8" i="9"/>
  <c r="X8" i="9"/>
  <c r="Y8" i="9"/>
  <c r="W9" i="9"/>
  <c r="X9" i="9"/>
  <c r="Y9" i="9"/>
  <c r="W10" i="9"/>
  <c r="X10" i="9"/>
  <c r="Y10" i="9"/>
  <c r="W11" i="9"/>
  <c r="X11" i="9"/>
  <c r="Y11" i="9"/>
  <c r="W12" i="9"/>
  <c r="X12" i="9"/>
  <c r="Y12" i="9"/>
  <c r="W13" i="9"/>
  <c r="X13" i="9"/>
  <c r="Y13" i="9"/>
  <c r="W14" i="9"/>
  <c r="X14" i="9"/>
  <c r="Y14" i="9"/>
  <c r="W15" i="9"/>
  <c r="X15" i="9"/>
  <c r="Y15" i="9"/>
  <c r="W16" i="9"/>
  <c r="X16" i="9"/>
  <c r="Y16" i="9"/>
  <c r="W17" i="9"/>
  <c r="X17" i="9"/>
  <c r="Y17" i="9"/>
  <c r="W18" i="9"/>
  <c r="X18" i="9"/>
  <c r="Y18" i="9"/>
  <c r="W19" i="9"/>
  <c r="X19" i="9"/>
  <c r="Y19" i="9"/>
  <c r="W20" i="9"/>
  <c r="X20" i="9"/>
  <c r="Y20" i="9"/>
  <c r="W21" i="9"/>
  <c r="X21" i="9"/>
  <c r="Y21" i="9"/>
  <c r="W22" i="9"/>
  <c r="X22" i="9"/>
  <c r="Y22" i="9"/>
  <c r="W23" i="9"/>
  <c r="X23" i="9"/>
  <c r="Y23" i="9"/>
  <c r="W24" i="9"/>
  <c r="X24" i="9"/>
  <c r="Y24" i="9"/>
  <c r="W25" i="9"/>
  <c r="X25" i="9"/>
  <c r="Y25" i="9"/>
  <c r="W26" i="9"/>
  <c r="X26" i="9"/>
  <c r="Y26" i="9"/>
  <c r="W27" i="9"/>
  <c r="X27" i="9"/>
  <c r="Y27" i="9"/>
  <c r="W28" i="9"/>
  <c r="X28" i="9"/>
  <c r="Y28" i="9"/>
  <c r="W29" i="9"/>
  <c r="X29" i="9"/>
  <c r="Y29" i="9"/>
  <c r="W30" i="9"/>
  <c r="X30" i="9"/>
  <c r="Y30" i="9"/>
  <c r="W31" i="9"/>
  <c r="X31" i="9"/>
  <c r="Y31" i="9"/>
  <c r="W32" i="9"/>
  <c r="X32" i="9"/>
  <c r="Y32" i="9"/>
  <c r="W33" i="9"/>
  <c r="X33" i="9"/>
  <c r="Y33" i="9"/>
  <c r="W34" i="9"/>
  <c r="X34" i="9"/>
  <c r="Y34" i="9"/>
  <c r="W35" i="9"/>
  <c r="X35" i="9"/>
  <c r="Y35" i="9"/>
  <c r="W36" i="9"/>
  <c r="X36" i="9"/>
  <c r="Y36" i="9"/>
  <c r="W37" i="9"/>
  <c r="X37" i="9"/>
  <c r="Y37" i="9"/>
  <c r="K38" i="9"/>
  <c r="L38" i="9"/>
  <c r="M38" i="9"/>
  <c r="N38" i="9"/>
  <c r="O38" i="9"/>
  <c r="P38" i="9"/>
  <c r="Q38" i="9"/>
  <c r="R38" i="9"/>
  <c r="S38" i="9"/>
  <c r="T38" i="9"/>
  <c r="U38" i="9"/>
  <c r="V38" i="9"/>
  <c r="I8" i="10"/>
  <c r="Q8" i="10"/>
  <c r="T8" i="10"/>
  <c r="I9" i="10"/>
  <c r="Q9" i="10"/>
  <c r="T9" i="10"/>
  <c r="I10" i="10"/>
  <c r="Q10" i="10"/>
  <c r="T10" i="10"/>
  <c r="I11" i="10"/>
  <c r="Q11" i="10"/>
  <c r="T11" i="10"/>
  <c r="I12" i="10"/>
  <c r="Q12" i="10"/>
  <c r="T12" i="10"/>
  <c r="I13" i="10"/>
  <c r="Q13" i="10"/>
  <c r="T13" i="10"/>
  <c r="I14" i="10"/>
  <c r="Q14" i="10"/>
  <c r="T14" i="10"/>
  <c r="I15" i="10"/>
  <c r="Q15" i="10"/>
  <c r="T15" i="10"/>
  <c r="I16" i="10"/>
  <c r="Q16" i="10"/>
  <c r="T16" i="10"/>
  <c r="I17" i="10"/>
  <c r="Q17" i="10"/>
  <c r="T17" i="10"/>
  <c r="I18" i="10"/>
  <c r="Q18" i="10"/>
  <c r="T18" i="10"/>
  <c r="I19" i="10"/>
  <c r="Q19" i="10"/>
  <c r="T19" i="10"/>
  <c r="I20" i="10"/>
  <c r="Q20" i="10"/>
  <c r="T20" i="10"/>
  <c r="I21" i="10"/>
  <c r="Q21" i="10"/>
  <c r="T21" i="10"/>
  <c r="I22" i="10"/>
  <c r="Q22" i="10"/>
  <c r="T22" i="10"/>
  <c r="I23" i="10"/>
  <c r="Q23" i="10"/>
  <c r="T23" i="10"/>
  <c r="I24" i="10"/>
  <c r="Q24" i="10"/>
  <c r="T24" i="10"/>
  <c r="I25" i="10"/>
  <c r="Q25" i="10"/>
  <c r="T25" i="10"/>
  <c r="I26" i="10"/>
  <c r="Q26" i="10"/>
  <c r="T26" i="10"/>
  <c r="I27" i="10"/>
  <c r="Q27" i="10"/>
  <c r="T27" i="10"/>
  <c r="I28" i="10"/>
  <c r="Q28" i="10"/>
  <c r="T28" i="10"/>
  <c r="I29" i="10"/>
  <c r="Q29" i="10"/>
  <c r="T29" i="10"/>
  <c r="I30" i="10"/>
  <c r="Q30" i="10"/>
  <c r="T30" i="10"/>
  <c r="I31" i="10"/>
  <c r="Q31" i="10"/>
  <c r="T31" i="10"/>
  <c r="I32" i="10"/>
  <c r="Q32" i="10"/>
  <c r="T32" i="10"/>
  <c r="I33" i="10"/>
  <c r="Q33" i="10"/>
  <c r="T33" i="10"/>
  <c r="I34" i="10"/>
  <c r="Q34" i="10"/>
  <c r="T34" i="10"/>
  <c r="I35" i="10"/>
  <c r="Q35" i="10"/>
  <c r="T35" i="10"/>
  <c r="I36" i="10"/>
  <c r="Q36" i="10"/>
  <c r="T36" i="10"/>
  <c r="I37" i="10"/>
  <c r="Q37" i="10"/>
  <c r="T37" i="10"/>
  <c r="D38" i="10"/>
  <c r="E38" i="10"/>
  <c r="F38" i="10"/>
  <c r="G38" i="10"/>
  <c r="H38" i="10"/>
  <c r="J38" i="10"/>
  <c r="K38" i="10"/>
  <c r="L38" i="10"/>
  <c r="M38" i="10"/>
  <c r="N38" i="10"/>
  <c r="O38" i="10"/>
  <c r="P38" i="10"/>
  <c r="R38" i="10"/>
  <c r="S38" i="10"/>
  <c r="W38" i="10"/>
  <c r="X38" i="10"/>
  <c r="J8" i="11"/>
  <c r="N8" i="11"/>
  <c r="V8" i="11"/>
  <c r="J9" i="11"/>
  <c r="N9" i="11"/>
  <c r="V9" i="11"/>
  <c r="J10" i="11"/>
  <c r="N10" i="11"/>
  <c r="V10" i="11"/>
  <c r="J11" i="11"/>
  <c r="N11" i="11"/>
  <c r="V11" i="11"/>
  <c r="J12" i="11"/>
  <c r="N12" i="11"/>
  <c r="V12" i="11"/>
  <c r="J13" i="11"/>
  <c r="N13" i="11"/>
  <c r="V13" i="11"/>
  <c r="J14" i="11"/>
  <c r="N14" i="11"/>
  <c r="V14" i="11"/>
  <c r="J15" i="11"/>
  <c r="N15" i="11"/>
  <c r="V15" i="11"/>
  <c r="J16" i="11"/>
  <c r="N16" i="11"/>
  <c r="V16" i="11"/>
  <c r="J17" i="11"/>
  <c r="N17" i="11"/>
  <c r="V17" i="11"/>
  <c r="J18" i="11"/>
  <c r="N18" i="11"/>
  <c r="V18" i="11"/>
  <c r="J19" i="11"/>
  <c r="N19" i="11"/>
  <c r="V19" i="11"/>
  <c r="J20" i="11"/>
  <c r="N20" i="11"/>
  <c r="V20" i="11"/>
  <c r="J21" i="11"/>
  <c r="N21" i="11"/>
  <c r="V21" i="11"/>
  <c r="J22" i="11"/>
  <c r="N22" i="11"/>
  <c r="V22" i="11"/>
  <c r="J23" i="11"/>
  <c r="N23" i="11"/>
  <c r="V23" i="11"/>
  <c r="J24" i="11"/>
  <c r="N24" i="11"/>
  <c r="V24" i="11"/>
  <c r="J25" i="11"/>
  <c r="N25" i="11"/>
  <c r="V25" i="11"/>
  <c r="J26" i="11"/>
  <c r="N26" i="11"/>
  <c r="V26" i="11"/>
  <c r="J27" i="11"/>
  <c r="N27" i="11"/>
  <c r="V27" i="11"/>
  <c r="J28" i="11"/>
  <c r="N28" i="11"/>
  <c r="V28" i="11"/>
  <c r="J29" i="11"/>
  <c r="N29" i="11"/>
  <c r="V29" i="11"/>
  <c r="J30" i="11"/>
  <c r="N30" i="11"/>
  <c r="V30" i="11"/>
  <c r="J31" i="11"/>
  <c r="N31" i="11"/>
  <c r="V31" i="11"/>
  <c r="J32" i="11"/>
  <c r="N32" i="11"/>
  <c r="V32" i="11"/>
  <c r="J33" i="11"/>
  <c r="N33" i="11"/>
  <c r="V33" i="11"/>
  <c r="J34" i="11"/>
  <c r="N34" i="11"/>
  <c r="V34" i="11"/>
  <c r="J35" i="11"/>
  <c r="N35" i="11"/>
  <c r="V35" i="11"/>
  <c r="J36" i="11"/>
  <c r="N36" i="11"/>
  <c r="V36" i="11"/>
  <c r="J37" i="11"/>
  <c r="N37" i="11"/>
  <c r="V37" i="11"/>
  <c r="F38" i="11"/>
  <c r="F45" i="11" s="1"/>
  <c r="G38" i="11"/>
  <c r="G45" i="11" s="1"/>
  <c r="H38" i="11"/>
  <c r="H45" i="11" s="1"/>
  <c r="I38" i="11"/>
  <c r="K38" i="11"/>
  <c r="L38" i="11"/>
  <c r="L45" i="11" s="1"/>
  <c r="M38" i="11"/>
  <c r="M45" i="11" s="1"/>
  <c r="O38" i="11"/>
  <c r="P38" i="11"/>
  <c r="Q38" i="11"/>
  <c r="R38" i="11"/>
  <c r="S38" i="11"/>
  <c r="T38" i="11"/>
  <c r="U38" i="11"/>
  <c r="W38" i="11"/>
  <c r="X38" i="11"/>
  <c r="Y38" i="11"/>
  <c r="J43" i="11"/>
  <c r="N43" i="11"/>
  <c r="I45" i="11"/>
  <c r="K45" i="11"/>
  <c r="D38" i="12"/>
  <c r="E38" i="12"/>
  <c r="F38" i="12"/>
  <c r="H38" i="12"/>
  <c r="J38" i="12"/>
  <c r="Q38" i="10" l="1"/>
  <c r="E85" i="1"/>
  <c r="E88" i="1" s="1"/>
  <c r="T38" i="10"/>
  <c r="I38" i="10"/>
  <c r="E83" i="1"/>
  <c r="C29" i="1"/>
  <c r="C48" i="1" s="1"/>
  <c r="C56" i="1" s="1"/>
  <c r="N38" i="11"/>
  <c r="N45" i="11" s="1"/>
  <c r="E68" i="1"/>
  <c r="V38" i="11"/>
  <c r="J38" i="11"/>
  <c r="J45" i="11" s="1"/>
  <c r="C46" i="1"/>
  <c r="Y38" i="9"/>
  <c r="X38" i="9"/>
  <c r="W38" i="9"/>
  <c r="C67" i="1"/>
  <c r="C85" i="1" s="1"/>
  <c r="C18" i="1"/>
  <c r="C68" i="1"/>
  <c r="D56" i="1"/>
  <c r="C83" i="1"/>
  <c r="D80" i="1"/>
  <c r="D86" i="1" s="1"/>
  <c r="E57" i="1"/>
  <c r="E86" i="1" l="1"/>
  <c r="C57" i="1"/>
  <c r="C88" i="1"/>
  <c r="C89" i="1" s="1"/>
  <c r="D88" i="1"/>
  <c r="D57" i="1"/>
  <c r="C86" i="1"/>
</calcChain>
</file>

<file path=xl/sharedStrings.xml><?xml version="1.0" encoding="utf-8"?>
<sst xmlns="http://schemas.openxmlformats.org/spreadsheetml/2006/main" count="863" uniqueCount="319">
  <si>
    <t>Part A - District-Level Information</t>
  </si>
  <si>
    <t>School District Name</t>
  </si>
  <si>
    <t>Syracuse</t>
  </si>
  <si>
    <t>BEDS Code</t>
  </si>
  <si>
    <t>421800</t>
  </si>
  <si>
    <t>School Year</t>
  </si>
  <si>
    <t>2020-21</t>
  </si>
  <si>
    <t>I) Contact Information</t>
  </si>
  <si>
    <t>Mailing Address</t>
  </si>
  <si>
    <t>Contact First &amp; Last Name</t>
  </si>
  <si>
    <t>Suzanne Slack</t>
  </si>
  <si>
    <t>Street Address Line 1</t>
  </si>
  <si>
    <t>1025 Erie Blvd West</t>
  </si>
  <si>
    <t>Title of Contact</t>
  </si>
  <si>
    <t>CFO</t>
  </si>
  <si>
    <t>Street Address Line 2</t>
  </si>
  <si>
    <t>Email Address</t>
  </si>
  <si>
    <t>SSlack@scsd.us</t>
  </si>
  <si>
    <t>City</t>
  </si>
  <si>
    <t>Phone Number</t>
  </si>
  <si>
    <t>3154354826</t>
  </si>
  <si>
    <t>Zip Code</t>
  </si>
  <si>
    <t>13204</t>
  </si>
  <si>
    <t>II) Total Amount of District Spending Allocated to Individual Schools</t>
  </si>
  <si>
    <t>Funding Source</t>
  </si>
  <si>
    <t>A) Total Major Operating Funds Spending</t>
  </si>
  <si>
    <t>Total Spending</t>
  </si>
  <si>
    <t>State/Local</t>
  </si>
  <si>
    <t>Federal</t>
  </si>
  <si>
    <t>General Fund Total Expenditures &amp; Transfers</t>
  </si>
  <si>
    <t>Special Aid Fund Total Expenditures &amp; Transfers</t>
  </si>
  <si>
    <t>School Food Services Fund Total Expenditures &amp; Transfers</t>
  </si>
  <si>
    <t>Debt Service Fund Total Expenditures &amp; Transfers</t>
  </si>
  <si>
    <t>Total Major Operating Funds Spending</t>
  </si>
  <si>
    <t>B) Exclusions for Non-Instructional Costs</t>
  </si>
  <si>
    <t>Interfund Transfers</t>
  </si>
  <si>
    <t>Debt Service</t>
  </si>
  <si>
    <t>School Food Services Fund</t>
  </si>
  <si>
    <t>Community Services</t>
  </si>
  <si>
    <t>Adult/Continuing Education</t>
  </si>
  <si>
    <t>Transportation</t>
  </si>
  <si>
    <t>Employee Benefits Allocated to Above Purposes (see IV below)</t>
  </si>
  <si>
    <t>Total Non-Instructional Cost Exclusions</t>
  </si>
  <si>
    <t>C) Exclusions for Tuition/Payments to Non-District Schools</t>
  </si>
  <si>
    <t xml:space="preserve">Total Pupils </t>
  </si>
  <si>
    <t>Per Pupil</t>
  </si>
  <si>
    <t>Charter School Tuition</t>
  </si>
  <si>
    <t>Services Provided to Charter Schools</t>
  </si>
  <si>
    <t>Other School Districts (Excl. Special Act Districts)</t>
  </si>
  <si>
    <t>Prekindergarten Community-Based Organizations</t>
  </si>
  <si>
    <t>BOCES Instructional Programs (Full-time Only)</t>
  </si>
  <si>
    <t>SWD School Age-School Year Tuition</t>
  </si>
  <si>
    <t>SWD Early Intervention Program Tuition</t>
  </si>
  <si>
    <t>SWD - Preschool Education (§4410) Tuition</t>
  </si>
  <si>
    <t>SWD - Summer Education (§4408) Tuition</t>
  </si>
  <si>
    <t>State-Supported Schools for the Blind &amp; Deaf (§4201) Tuition</t>
  </si>
  <si>
    <t>Services Provided to Nonpublic Schools</t>
  </si>
  <si>
    <t>Other Expenses for Pupils in Non-Traditional Settings</t>
  </si>
  <si>
    <t>Total Tuition/Payments to Non-District Schools Exclusions</t>
  </si>
  <si>
    <t>Total Exclusions</t>
  </si>
  <si>
    <t>D) Projected 2020-21 Enrollment</t>
  </si>
  <si>
    <t>Total District K-12 Enrollment</t>
  </si>
  <si>
    <t>Total District Pre-K Enrollment</t>
  </si>
  <si>
    <t>Total Preschool Special Education Enrollment</t>
  </si>
  <si>
    <t>Total District Enrollment</t>
  </si>
  <si>
    <t>Total Funding Allocated to Individual Schools</t>
  </si>
  <si>
    <t>Total Allocated Funding per Pupil</t>
  </si>
  <si>
    <t>III) Central District Costs Included in School Allocations</t>
  </si>
  <si>
    <t>Total Staff</t>
  </si>
  <si>
    <t>Total</t>
  </si>
  <si>
    <t>A) General Support Costs</t>
  </si>
  <si>
    <t>(FTE Basis)</t>
  </si>
  <si>
    <t>FTE Spending</t>
  </si>
  <si>
    <t xml:space="preserve">Board of Education </t>
  </si>
  <si>
    <t>Central Personnel</t>
  </si>
  <si>
    <t>Operation and Maintenance of Plant</t>
  </si>
  <si>
    <t>Other Central Services</t>
  </si>
  <si>
    <t>Employee Benefits for General Support Staff (see IV below)</t>
  </si>
  <si>
    <t>Total General Support Costs</t>
  </si>
  <si>
    <t>Total General Support Costs per Pupil</t>
  </si>
  <si>
    <t>B) District Academic Support Costs</t>
  </si>
  <si>
    <t>Curriculum Development &amp; Supervision</t>
  </si>
  <si>
    <t>Research, Planning &amp; Evaluation</t>
  </si>
  <si>
    <t>In-Service Training</t>
  </si>
  <si>
    <t>Committee on Special Education/Preschool Special Education</t>
  </si>
  <si>
    <t>Summer Programming and Services</t>
  </si>
  <si>
    <t>Other Districtwide Staff</t>
  </si>
  <si>
    <t>Employee Benefits for District Academic Support Staff (see IV below)</t>
  </si>
  <si>
    <t>Total District Academic Support Costs</t>
  </si>
  <si>
    <t>Total District Academic Support Costs per Pupil</t>
  </si>
  <si>
    <t>C) Other Post-Employment Benefits (OPEB)</t>
  </si>
  <si>
    <t>Total OPEB per Pupil</t>
  </si>
  <si>
    <t>Total Central District Costs Included in School Allocations</t>
  </si>
  <si>
    <t>Total Central District Costs per Pupil</t>
  </si>
  <si>
    <t>Total Funding Allocated to Individual Schools excl. Central Costs</t>
  </si>
  <si>
    <t>IV) District Average Fringe Rate for Allocation of Employee Benefits</t>
  </si>
  <si>
    <t>Total Employee Benefits in General Fund &amp; Special Aid Fund</t>
  </si>
  <si>
    <t>Other Post-Employment Benefits</t>
  </si>
  <si>
    <t>Total Employee Benefits for Active Employees</t>
  </si>
  <si>
    <t>Total Personal Service in General Fund &amp; Special Aid Fund</t>
  </si>
  <si>
    <t>District Average Fringe Rate</t>
  </si>
  <si>
    <t>Part B - Basic School-Level Information</t>
  </si>
  <si>
    <t>Grade Span</t>
  </si>
  <si>
    <t>School Status</t>
  </si>
  <si>
    <t>Projected Enrollment &amp; Demographics</t>
  </si>
  <si>
    <t>Projected Staffing (FTE Basis)</t>
  </si>
  <si>
    <t>School Name</t>
  </si>
  <si>
    <t>Local School Code</t>
  </si>
  <si>
    <t>School Type</t>
  </si>
  <si>
    <t>Lowest Grade</t>
  </si>
  <si>
    <t>Highest Grade</t>
  </si>
  <si>
    <t>Does this school serve its full planned grade span? (Y/N)</t>
  </si>
  <si>
    <t>If no, is this school opening this school year? (Y/N)</t>
  </si>
  <si>
    <t>Is the school scheduled to close? (Y/N)</t>
  </si>
  <si>
    <t>If so, what year?</t>
  </si>
  <si>
    <t>K-12 Enrollment</t>
  </si>
  <si>
    <t>Pre-K
Enrollment</t>
  </si>
  <si>
    <t>Preschool Special Ed Enrollment</t>
  </si>
  <si>
    <t>K-12
FRPL
Count</t>
  </si>
  <si>
    <t>K-12
ELL 
Count</t>
  </si>
  <si>
    <t>K-12
SWD
Count</t>
  </si>
  <si>
    <t>Classroom Teachers w/ 0-3 Years Experience</t>
  </si>
  <si>
    <t>Classroom Teachers w/ More than 3 Years Experience</t>
  </si>
  <si>
    <t>Para-
professional Classroom Staff</t>
  </si>
  <si>
    <t>Principals &amp; Other Admin Staff</t>
  </si>
  <si>
    <t>Pupil Support Services Staff</t>
  </si>
  <si>
    <t>All Remaining Staff</t>
  </si>
  <si>
    <t>Total Classroom Teachers</t>
  </si>
  <si>
    <t>Total Non Teaching Staff</t>
  </si>
  <si>
    <t>421800010003</t>
  </si>
  <si>
    <t>CLARY MIDDLE SCHOOL</t>
  </si>
  <si>
    <t>008</t>
  </si>
  <si>
    <t>Middle/Junior High School</t>
  </si>
  <si>
    <t>6</t>
  </si>
  <si>
    <t>8</t>
  </si>
  <si>
    <t>Yes</t>
  </si>
  <si>
    <t>No</t>
  </si>
  <si>
    <t>421800010004</t>
  </si>
  <si>
    <t>BELLEVUE ELEMENTARY SCHOOL</t>
  </si>
  <si>
    <t>016</t>
  </si>
  <si>
    <t>Elementary School</t>
  </si>
  <si>
    <t>K</t>
  </si>
  <si>
    <t>5</t>
  </si>
  <si>
    <t>421800010006</t>
  </si>
  <si>
    <t>VAN DUYN ELEMENTARY SCHOOL</t>
  </si>
  <si>
    <t>049</t>
  </si>
  <si>
    <t>421800010008</t>
  </si>
  <si>
    <t>EDWARD SMITH K-8 SCHOOL</t>
  </si>
  <si>
    <t>045</t>
  </si>
  <si>
    <t>K-8 School</t>
  </si>
  <si>
    <t>421800010010</t>
  </si>
  <si>
    <t>ROBERTS K-8 SCHOOL</t>
  </si>
  <si>
    <t>042</t>
  </si>
  <si>
    <t>421800010011</t>
  </si>
  <si>
    <t>MEACHEM ELEMENTARY SCHOOL</t>
  </si>
  <si>
    <t>037</t>
  </si>
  <si>
    <t>421800010012</t>
  </si>
  <si>
    <t>LEMOYNE ELEMENTARY SCHOOL</t>
  </si>
  <si>
    <t>033</t>
  </si>
  <si>
    <t>421800010013</t>
  </si>
  <si>
    <t>SALEM HYDE ELEMENTARY SCHOOL</t>
  </si>
  <si>
    <t>030</t>
  </si>
  <si>
    <t>421800010015</t>
  </si>
  <si>
    <t>HUNTINGTON K-8 SCHOOL</t>
  </si>
  <si>
    <t>029</t>
  </si>
  <si>
    <t>421800010021</t>
  </si>
  <si>
    <t>FRANKLIN ELEMENTARY SCHOOL</t>
  </si>
  <si>
    <t>024</t>
  </si>
  <si>
    <t>421800010022</t>
  </si>
  <si>
    <t>FRAZER K-8 SCHOOL</t>
  </si>
  <si>
    <t>025</t>
  </si>
  <si>
    <t>421800010027</t>
  </si>
  <si>
    <t>PORTER ELEMENTARY SCHOOL</t>
  </si>
  <si>
    <t>040</t>
  </si>
  <si>
    <t>421800010028</t>
  </si>
  <si>
    <t>SEYMOUR DUAL LANGUAGE ACADEMY</t>
  </si>
  <si>
    <t>044</t>
  </si>
  <si>
    <t>421800010031</t>
  </si>
  <si>
    <t>HURLBUT W SMITH K-8 SCHOOL</t>
  </si>
  <si>
    <t>015</t>
  </si>
  <si>
    <t>421800010033</t>
  </si>
  <si>
    <t>CORCORAN HIGH SCHOOL</t>
  </si>
  <si>
    <t>007</t>
  </si>
  <si>
    <t>Senior High School</t>
  </si>
  <si>
    <t>9</t>
  </si>
  <si>
    <t>12</t>
  </si>
  <si>
    <t>421800010035</t>
  </si>
  <si>
    <t>GRANT MIDDLE SCHOOL</t>
  </si>
  <si>
    <t>009</t>
  </si>
  <si>
    <t>421800010039</t>
  </si>
  <si>
    <t>NOTTINGHAM HIGH SCHOOL</t>
  </si>
  <si>
    <t>004</t>
  </si>
  <si>
    <t>421800010040</t>
  </si>
  <si>
    <t>HENNINGER HIGH SCHOOL</t>
  </si>
  <si>
    <t>006</t>
  </si>
  <si>
    <t>421800010042</t>
  </si>
  <si>
    <t>MCKINLEY-BRIGHTON ELEMENTARY SCHOOL</t>
  </si>
  <si>
    <t>036</t>
  </si>
  <si>
    <t>421800010043</t>
  </si>
  <si>
    <t>WEBSTER ELEMENTARY SCHOOL</t>
  </si>
  <si>
    <t>051</t>
  </si>
  <si>
    <t>421800010047</t>
  </si>
  <si>
    <t>INSTITUTE OF TECHNOLOGY AT SYRACUSE CENTRAL</t>
  </si>
  <si>
    <t>001</t>
  </si>
  <si>
    <t>421800010048</t>
  </si>
  <si>
    <t>LINCOLN MIDDLE SCHOOL</t>
  </si>
  <si>
    <t>013</t>
  </si>
  <si>
    <t>421800010052</t>
  </si>
  <si>
    <t>DR WEEKS ELEMENTARY SCHOOL</t>
  </si>
  <si>
    <t>034</t>
  </si>
  <si>
    <t>421800010058</t>
  </si>
  <si>
    <t>EXPEDITIONARY LEARNING MIDDLE SCHOOL</t>
  </si>
  <si>
    <t>363</t>
  </si>
  <si>
    <t>421800010070</t>
  </si>
  <si>
    <t>SYRACUSE LATIN SCHOOL</t>
  </si>
  <si>
    <t>328</t>
  </si>
  <si>
    <t>7</t>
  </si>
  <si>
    <t>421800010071</t>
  </si>
  <si>
    <t>PUBLIC SERVICE LEADERSHIP ACADEMY AT FOWLER</t>
  </si>
  <si>
    <t>303</t>
  </si>
  <si>
    <t>421800010072</t>
  </si>
  <si>
    <t>DELAWARE PRIMARY SCHOOL</t>
  </si>
  <si>
    <t>322</t>
  </si>
  <si>
    <t>421800010073</t>
  </si>
  <si>
    <t>SYRACUSE STEM AT BLODGETT MIDDLE SCHOOL</t>
  </si>
  <si>
    <t>353</t>
  </si>
  <si>
    <t>421800010074</t>
  </si>
  <si>
    <t>STEAM AT DR KING ELEMENTARY SCHOOL</t>
  </si>
  <si>
    <t>320</t>
  </si>
  <si>
    <t>421800010075</t>
  </si>
  <si>
    <t>BRIGHTON ACADEMY</t>
  </si>
  <si>
    <t>321</t>
  </si>
  <si>
    <t>District Total</t>
  </si>
  <si>
    <t>Part C - Basic School-Level Allocations</t>
  </si>
  <si>
    <t>Number of district-operated schools:</t>
  </si>
  <si>
    <t>School Allocation by Object (excl. Central Costs)</t>
  </si>
  <si>
    <t>School Allocation by Purpose (excl. Central Costs)</t>
  </si>
  <si>
    <t>Funding Source by School</t>
  </si>
  <si>
    <t>Per Pupil Allocation</t>
  </si>
  <si>
    <t>Personal Service</t>
  </si>
  <si>
    <t>General Education</t>
  </si>
  <si>
    <t>Special Education</t>
  </si>
  <si>
    <t>Instructional Support</t>
  </si>
  <si>
    <t>Classroom Teachers</t>
  </si>
  <si>
    <t>All Other Salaries</t>
  </si>
  <si>
    <t>Employee Benefits</t>
  </si>
  <si>
    <t>BOCES Services</t>
  </si>
  <si>
    <t>All Other</t>
  </si>
  <si>
    <t>Total Allocation by Object</t>
  </si>
  <si>
    <t>General Ed 
K-12</t>
  </si>
  <si>
    <t>Pre-K</t>
  </si>
  <si>
    <t>Special Ed 
K- 12</t>
  </si>
  <si>
    <t>Preschool</t>
  </si>
  <si>
    <t>School Administration</t>
  </si>
  <si>
    <t>Instructional Media</t>
  </si>
  <si>
    <t>Pupil
Support
Services</t>
  </si>
  <si>
    <t>Total Allocation by Purpose</t>
  </si>
  <si>
    <t>State &amp; Local Funding</t>
  </si>
  <si>
    <t>Federal 
Funding</t>
  </si>
  <si>
    <t>Total Funding Source by School</t>
  </si>
  <si>
    <t>State &amp; Local
Funding per Pupil</t>
  </si>
  <si>
    <t>Federal Funding 
per Pupil</t>
  </si>
  <si>
    <t>Central District Costs</t>
  </si>
  <si>
    <t>Total School Allocation w/ Central District Costs</t>
  </si>
  <si>
    <t>Total School Funding per Pupil</t>
  </si>
  <si>
    <t>Part D - School-Level Spending on Prekindergarten and Community Schools Programming</t>
  </si>
  <si>
    <t>Prekindergarten Programs</t>
  </si>
  <si>
    <t>Student, Family, and Community Schools Programs</t>
  </si>
  <si>
    <t>Projected Pre-K Enrollment</t>
  </si>
  <si>
    <t>Projected Pre-K Funding</t>
  </si>
  <si>
    <t>Spending by Purpose</t>
  </si>
  <si>
    <t>Funding Source by Program</t>
  </si>
  <si>
    <t>Does this school offer a Pre-K program? (Y/N)</t>
  </si>
  <si>
    <t>Does this school offer student/family support or community schools services? (Y/N)</t>
  </si>
  <si>
    <t>4-Year-Old 
Full-Day</t>
  </si>
  <si>
    <t>4-Year-Old 
Half-Day</t>
  </si>
  <si>
    <t>3-Year-Old 
Full-Day</t>
  </si>
  <si>
    <t>3-Year-Old 
Half-Day</t>
  </si>
  <si>
    <t>Total Pre-K Enrollment</t>
  </si>
  <si>
    <t>State Universal Pre-K Grants (UPK)</t>
  </si>
  <si>
    <t>Other State &amp;  Local Funding</t>
  </si>
  <si>
    <t>Federal  Funding</t>
  </si>
  <si>
    <t>Total Pre-K Spending</t>
  </si>
  <si>
    <t>Community Schools Site Coordinator (FTE Basis)</t>
  </si>
  <si>
    <t>Enriched Academic Services</t>
  </si>
  <si>
    <t>Health, Mental Health/
Counseling, Dental Care</t>
  </si>
  <si>
    <t>Nutrition Services</t>
  </si>
  <si>
    <t>Legal Services</t>
  </si>
  <si>
    <t>After-School Programs/
Extended Day Programs</t>
  </si>
  <si>
    <t>Total Community Schools Spending</t>
  </si>
  <si>
    <t>Foundation Aid Community Schools Set-Aside</t>
  </si>
  <si>
    <t>Other State &amp; Local Funding</t>
  </si>
  <si>
    <t>Total in District Schools</t>
  </si>
  <si>
    <t>Projected Pre-K CBO Enrollment</t>
  </si>
  <si>
    <t>Projected Pre-K CBO Funding</t>
  </si>
  <si>
    <t># of CBO Sites</t>
  </si>
  <si>
    <t>Federal Funding</t>
  </si>
  <si>
    <t>Total in Prekindergarten Community-Based Organizations</t>
  </si>
  <si>
    <t>District Total with CBOs</t>
  </si>
  <si>
    <t>Part E - Locally Implemented Funding Formula</t>
  </si>
  <si>
    <t>Are schools allocated a sizeable portion of their funding via a locally implemented formula?</t>
  </si>
  <si>
    <t>Local Formula
Allocation</t>
  </si>
  <si>
    <t>Allocation If Local Formula Fully Funded</t>
  </si>
  <si>
    <t>Difference</t>
  </si>
  <si>
    <t>% Funded</t>
  </si>
  <si>
    <t>Total Funding (See Part C)</t>
  </si>
  <si>
    <t>Local Formula as % of Total Funding</t>
  </si>
  <si>
    <t>Other Funding</t>
  </si>
  <si>
    <t>Grades</t>
  </si>
  <si>
    <t>Y/N</t>
  </si>
  <si>
    <t>Junior-Senior High School</t>
  </si>
  <si>
    <t>2017-18</t>
  </si>
  <si>
    <t>K-12 School</t>
  </si>
  <si>
    <t>2018-19</t>
  </si>
  <si>
    <t>Pre-K Only</t>
  </si>
  <si>
    <t>2019-20</t>
  </si>
  <si>
    <t>NYC - District 75</t>
  </si>
  <si>
    <t>NYC - YABC</t>
  </si>
  <si>
    <t>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</si>
</sst>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1">
    <numFmt numFmtId="5" formatCode="&quot;$&quot;#,##0_);\(&quot;$&quot;#,##0\)"/>
    <numFmt numFmtId="7" formatCode="&quot;$&quot;#,##0.00_);\(&quot;$&quot;#,##0.00\)"/>
    <numFmt numFmtId="164" formatCode="#,##0.0_);\(#,##0.0\)"/>
    <numFmt numFmtId="165" formatCode="#,##0;\(#,##0\)"/>
    <numFmt numFmtId="166" formatCode="&quot;$&quot;#,##0"/>
    <numFmt numFmtId="167" formatCode="&quot;$&quot;#,##0.00"/>
    <numFmt numFmtId="168" formatCode="0.0"/>
    <numFmt numFmtId="169" formatCode="#,##&quot;$&quot;0"/>
    <numFmt numFmtId="170" formatCode="#,##0.0"/>
    <numFmt numFmtId="171" formatCode="#,##0.0;\(#,##0.0\)"/>
    <numFmt numFmtId="172" formatCode="0.0%"/>
  </numFmts>
  <fonts count="14" x14ac:knownFonts="1">
    <font>
      <sz val="11"/>
      <color theme="1"/>
      <name val="Calibri"/>
      <family val="2"/>
      <scheme val="minor"/>
    </font>
    <font>
      <b/>
      <sz val="12"/>
      <color theme="1"/>
      <name val="Palatino Linotype"/>
      <family val="1"/>
    </font>
    <font>
      <sz val="11"/>
      <color theme="1"/>
      <name val="Palatino Linotype"/>
      <family val="1"/>
    </font>
    <font>
      <sz val="10"/>
      <color theme="1"/>
      <name val="Palatino Linotype"/>
      <family val="1"/>
    </font>
    <font>
      <b/>
      <sz val="10"/>
      <color theme="1"/>
      <name val="Palatino Linotype"/>
      <family val="1"/>
    </font>
    <font>
      <b/>
      <sz val="11"/>
      <color theme="1"/>
      <name val="Palatino Linotype"/>
      <family val="1"/>
    </font>
    <font>
      <sz val="10"/>
      <name val="Palatino Linotype"/>
      <family val="1"/>
    </font>
    <font>
      <sz val="12"/>
      <color theme="1"/>
      <name val="Palatino Linotype"/>
      <family val="1"/>
    </font>
    <font>
      <u/>
      <sz val="10"/>
      <color theme="1"/>
      <name val="Palatino Linotype"/>
      <family val="1"/>
    </font>
    <font>
      <b/>
      <u/>
      <sz val="10"/>
      <color theme="1"/>
      <name val="Palatino Linotype"/>
      <family val="1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Palatino Linotype"/>
      <family val="1"/>
    </font>
    <font>
      <sz val="10"/>
      <color theme="0"/>
      <name val="Palatino Linotype"/>
      <family val="1"/>
    </font>
  </fonts>
  <fills count="5">
    <fill>
      <patternFill patternType="none"/>
    </fill>
    <fill>
      <patternFill patternType="gray125"/>
    </fill>
    <fill>
      <patternFill patternType="solid">
        <fgColor rgb="FFB3F2E3"/>
        <bgColor indexed="64"/>
      </patternFill>
    </fill>
    <fill>
      <patternFill patternType="solid">
        <fgColor rgb="FFFFFFC1"/>
        <bgColor indexed="64"/>
      </patternFill>
    </fill>
    <fill>
      <patternFill patternType="solid">
        <fgColor rgb="FFD9FFC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10" fillId="0" borderId="0"/>
  </cellStyleXfs>
  <cellXfs count="131">
    <xf numFmtId="0" fontId="0" fillId="0" borderId="0" xfId="0"/>
    <xf numFmtId="0" fontId="4" fillId="0" borderId="21" xfId="0" applyNumberFormat="1" applyFont="1" applyFill="1" applyBorder="1" applyAlignment="1" applyProtection="1">
      <alignment horizontal="center"/>
    </xf>
    <xf numFmtId="0" fontId="4" fillId="0" borderId="20" xfId="0" applyNumberFormat="1" applyFont="1" applyFill="1" applyBorder="1" applyAlignment="1" applyProtection="1">
      <alignment horizontal="center"/>
    </xf>
    <xf numFmtId="0" fontId="4" fillId="0" borderId="19" xfId="0" applyNumberFormat="1" applyFont="1" applyFill="1" applyBorder="1" applyAlignment="1" applyProtection="1">
      <alignment horizontal="center"/>
    </xf>
    <xf numFmtId="0" fontId="4" fillId="0" borderId="17" xfId="0" applyNumberFormat="1" applyFont="1" applyFill="1" applyBorder="1" applyAlignment="1" applyProtection="1">
      <alignment horizontal="center" wrapText="1"/>
    </xf>
    <xf numFmtId="0" fontId="4" fillId="0" borderId="18" xfId="0" applyNumberFormat="1" applyFont="1" applyFill="1" applyBorder="1" applyAlignment="1" applyProtection="1">
      <alignment horizontal="center" wrapText="1"/>
    </xf>
    <xf numFmtId="0" fontId="4" fillId="0" borderId="16" xfId="0" applyNumberFormat="1" applyFont="1" applyFill="1" applyBorder="1" applyAlignment="1" applyProtection="1">
      <alignment horizontal="center" wrapText="1"/>
    </xf>
    <xf numFmtId="0" fontId="4" fillId="3" borderId="17" xfId="0" applyNumberFormat="1" applyFont="1" applyFill="1" applyBorder="1" applyAlignment="1" applyProtection="1">
      <alignment horizontal="center"/>
    </xf>
    <xf numFmtId="0" fontId="4" fillId="3" borderId="18" xfId="0" applyNumberFormat="1" applyFont="1" applyFill="1" applyBorder="1" applyAlignment="1" applyProtection="1">
      <alignment horizontal="center"/>
    </xf>
    <xf numFmtId="0" fontId="4" fillId="3" borderId="16" xfId="0" applyNumberFormat="1" applyFont="1" applyFill="1" applyBorder="1" applyAlignment="1" applyProtection="1">
      <alignment horizontal="center"/>
    </xf>
    <xf numFmtId="0" fontId="4" fillId="4" borderId="17" xfId="0" applyNumberFormat="1" applyFont="1" applyFill="1" applyBorder="1" applyAlignment="1" applyProtection="1">
      <alignment horizontal="center"/>
    </xf>
    <xf numFmtId="0" fontId="4" fillId="4" borderId="18" xfId="0" applyNumberFormat="1" applyFont="1" applyFill="1" applyBorder="1" applyAlignment="1" applyProtection="1">
      <alignment horizontal="center"/>
    </xf>
    <xf numFmtId="0" fontId="4" fillId="4" borderId="16" xfId="0" applyNumberFormat="1" applyFont="1" applyFill="1" applyBorder="1" applyAlignment="1" applyProtection="1">
      <alignment horizontal="center"/>
    </xf>
    <xf numFmtId="0" fontId="4" fillId="2" borderId="17" xfId="0" applyNumberFormat="1" applyFont="1" applyFill="1" applyBorder="1" applyAlignment="1" applyProtection="1">
      <alignment horizontal="center"/>
    </xf>
    <xf numFmtId="0" fontId="4" fillId="2" borderId="18" xfId="0" applyNumberFormat="1" applyFont="1" applyFill="1" applyBorder="1" applyAlignment="1" applyProtection="1">
      <alignment horizontal="center"/>
    </xf>
    <xf numFmtId="0" fontId="4" fillId="2" borderId="16" xfId="0" applyNumberFormat="1" applyFont="1" applyFill="1" applyBorder="1" applyAlignment="1" applyProtection="1">
      <alignment horizontal="center"/>
    </xf>
    <xf numFmtId="0" fontId="4" fillId="0" borderId="18" xfId="0" applyNumberFormat="1" applyFont="1" applyFill="1" applyBorder="1" applyAlignment="1" applyProtection="1">
      <alignment horizontal="center"/>
    </xf>
    <xf numFmtId="49" fontId="3" fillId="0" borderId="17" xfId="0" applyNumberFormat="1" applyFont="1" applyFill="1" applyBorder="1" applyAlignment="1" applyProtection="1">
      <alignment horizontal="left"/>
      <protection locked="0"/>
    </xf>
    <xf numFmtId="49" fontId="3" fillId="0" borderId="17" xfId="0" quotePrefix="1" applyNumberFormat="1" applyFont="1" applyFill="1" applyBorder="1" applyAlignment="1" applyProtection="1">
      <alignment horizontal="left"/>
      <protection locked="0"/>
    </xf>
    <xf numFmtId="49" fontId="3" fillId="0" borderId="16" xfId="0" quotePrefix="1" applyNumberFormat="1" applyFont="1" applyFill="1" applyBorder="1" applyAlignment="1" applyProtection="1">
      <alignment horizontal="left"/>
      <protection locked="0"/>
    </xf>
    <xf numFmtId="5" fontId="3" fillId="0" borderId="17" xfId="0" applyNumberFormat="1" applyFont="1" applyFill="1" applyBorder="1" applyAlignment="1" applyProtection="1">
      <alignment horizontal="left"/>
      <protection locked="0"/>
    </xf>
    <xf numFmtId="5" fontId="3" fillId="0" borderId="16" xfId="0" quotePrefix="1" applyNumberFormat="1" applyFont="1" applyFill="1" applyBorder="1" applyAlignment="1" applyProtection="1">
      <alignment horizontal="left"/>
      <protection locked="0"/>
    </xf>
    <xf numFmtId="0" fontId="4" fillId="0" borderId="17" xfId="0" applyNumberFormat="1" applyFont="1" applyFill="1" applyBorder="1" applyAlignment="1" applyProtection="1">
      <alignment horizontal="center"/>
    </xf>
    <xf numFmtId="0" fontId="4" fillId="0" borderId="16" xfId="0" applyNumberFormat="1" applyFont="1" applyFill="1" applyBorder="1" applyAlignment="1" applyProtection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4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165" fontId="3" fillId="0" borderId="1" xfId="0" applyNumberFormat="1" applyFont="1" applyFill="1" applyBorder="1" applyProtection="1">
      <protection locked="0"/>
    </xf>
    <xf numFmtId="49" fontId="4" fillId="0" borderId="0" xfId="0" applyNumberFormat="1" applyFont="1" applyAlignment="1">
      <alignment horizontal="center"/>
    </xf>
    <xf numFmtId="164" fontId="4" fillId="0" borderId="0" xfId="0" applyNumberFormat="1" applyFont="1"/>
    <xf numFmtId="5" fontId="3" fillId="0" borderId="1" xfId="0" applyNumberFormat="1" applyFont="1" applyFill="1" applyBorder="1" applyProtection="1">
      <protection locked="0"/>
    </xf>
    <xf numFmtId="0" fontId="4" fillId="0" borderId="15" xfId="0" applyFont="1" applyBorder="1" applyAlignment="1">
      <alignment horizontal="center" wrapText="1"/>
    </xf>
    <xf numFmtId="166" fontId="3" fillId="0" borderId="1" xfId="0" applyNumberFormat="1" applyFont="1" applyFill="1" applyBorder="1" applyProtection="1">
      <protection locked="0"/>
    </xf>
    <xf numFmtId="165" fontId="4" fillId="0" borderId="0" xfId="0" applyNumberFormat="1" applyFont="1"/>
    <xf numFmtId="166" fontId="4" fillId="0" borderId="0" xfId="0" applyNumberFormat="1" applyFont="1"/>
    <xf numFmtId="0" fontId="4" fillId="0" borderId="0" xfId="0" applyFont="1" applyAlignment="1">
      <alignment horizontal="center"/>
    </xf>
    <xf numFmtId="165" fontId="3" fillId="0" borderId="1" xfId="0" applyNumberFormat="1" applyFont="1" applyFill="1" applyBorder="1" applyAlignment="1" applyProtection="1">
      <alignment horizontal="center"/>
      <protection locked="0"/>
    </xf>
    <xf numFmtId="165" fontId="3" fillId="0" borderId="1" xfId="0" applyNumberFormat="1" applyFont="1" applyFill="1" applyBorder="1" applyProtection="1"/>
    <xf numFmtId="0" fontId="2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wrapText="1"/>
      <protection locked="0"/>
    </xf>
    <xf numFmtId="0" fontId="3" fillId="0" borderId="0" xfId="0" applyFont="1" applyProtection="1">
      <protection locked="0"/>
    </xf>
    <xf numFmtId="0" fontId="7" fillId="0" borderId="0" xfId="0" applyFont="1" applyProtection="1"/>
    <xf numFmtId="5" fontId="3" fillId="0" borderId="0" xfId="0" applyNumberFormat="1" applyFont="1" applyProtection="1"/>
    <xf numFmtId="0" fontId="3" fillId="0" borderId="0" xfId="0" applyFont="1" applyAlignment="1" applyProtection="1">
      <alignment horizontal="right"/>
    </xf>
    <xf numFmtId="0" fontId="4" fillId="0" borderId="11" xfId="0" applyFont="1" applyBorder="1" applyProtection="1"/>
    <xf numFmtId="5" fontId="3" fillId="0" borderId="12" xfId="0" applyNumberFormat="1" applyFont="1" applyBorder="1" applyProtection="1"/>
    <xf numFmtId="0" fontId="3" fillId="0" borderId="12" xfId="0" applyFont="1" applyBorder="1" applyProtection="1"/>
    <xf numFmtId="0" fontId="8" fillId="0" borderId="12" xfId="0" applyFont="1" applyBorder="1" applyAlignment="1" applyProtection="1">
      <alignment horizontal="left" indent="2"/>
    </xf>
    <xf numFmtId="0" fontId="3" fillId="0" borderId="13" xfId="0" applyFont="1" applyBorder="1" applyProtection="1"/>
    <xf numFmtId="0" fontId="3" fillId="0" borderId="14" xfId="0" applyFont="1" applyBorder="1" applyProtection="1"/>
    <xf numFmtId="0" fontId="3" fillId="0" borderId="10" xfId="0" applyFont="1" applyBorder="1" applyProtection="1"/>
    <xf numFmtId="0" fontId="3" fillId="0" borderId="7" xfId="0" applyFont="1" applyBorder="1" applyProtection="1"/>
    <xf numFmtId="0" fontId="3" fillId="0" borderId="8" xfId="0" applyFont="1" applyBorder="1" applyProtection="1"/>
    <xf numFmtId="0" fontId="3" fillId="0" borderId="9" xfId="0" applyFont="1" applyBorder="1" applyProtection="1"/>
    <xf numFmtId="0" fontId="3" fillId="0" borderId="11" xfId="0" applyFont="1" applyBorder="1" applyProtection="1"/>
    <xf numFmtId="0" fontId="9" fillId="0" borderId="14" xfId="0" applyFont="1" applyBorder="1" applyProtection="1"/>
    <xf numFmtId="5" fontId="4" fillId="0" borderId="1" xfId="0" applyNumberFormat="1" applyFont="1" applyBorder="1" applyAlignment="1" applyProtection="1">
      <alignment horizontal="center"/>
    </xf>
    <xf numFmtId="0" fontId="4" fillId="0" borderId="14" xfId="0" applyFont="1" applyBorder="1" applyProtection="1"/>
    <xf numFmtId="0" fontId="4" fillId="0" borderId="7" xfId="0" applyFont="1" applyBorder="1" applyProtection="1"/>
    <xf numFmtId="167" fontId="4" fillId="0" borderId="8" xfId="0" applyNumberFormat="1" applyFont="1" applyBorder="1" applyAlignment="1" applyProtection="1">
      <alignment horizontal="right"/>
    </xf>
    <xf numFmtId="5" fontId="4" fillId="0" borderId="5" xfId="0" applyNumberFormat="1" applyFont="1" applyBorder="1" applyAlignment="1" applyProtection="1">
      <alignment horizontal="center" wrapText="1"/>
    </xf>
    <xf numFmtId="5" fontId="4" fillId="0" borderId="6" xfId="0" applyNumberFormat="1" applyFont="1" applyBorder="1" applyAlignment="1" applyProtection="1">
      <alignment horizontal="center" wrapText="1"/>
    </xf>
    <xf numFmtId="0" fontId="3" fillId="0" borderId="14" xfId="0" applyFont="1" applyBorder="1" applyAlignment="1" applyProtection="1">
      <alignment horizontal="left" indent="1"/>
    </xf>
    <xf numFmtId="0" fontId="4" fillId="0" borderId="14" xfId="0" applyFont="1" applyBorder="1" applyAlignment="1" applyProtection="1">
      <alignment horizontal="left"/>
    </xf>
    <xf numFmtId="0" fontId="9" fillId="0" borderId="14" xfId="0" applyFont="1" applyBorder="1" applyAlignment="1" applyProtection="1">
      <alignment horizontal="left"/>
    </xf>
    <xf numFmtId="5" fontId="4" fillId="0" borderId="3" xfId="0" applyNumberFormat="1" applyFont="1" applyBorder="1" applyAlignment="1" applyProtection="1">
      <alignment horizontal="center" wrapText="1"/>
    </xf>
    <xf numFmtId="166" fontId="3" fillId="0" borderId="1" xfId="0" applyNumberFormat="1" applyFont="1" applyFill="1" applyBorder="1" applyProtection="1"/>
    <xf numFmtId="0" fontId="4" fillId="0" borderId="14" xfId="0" applyFont="1" applyBorder="1" applyAlignment="1" applyProtection="1">
      <alignment horizontal="left" indent="1"/>
    </xf>
    <xf numFmtId="0" fontId="4" fillId="0" borderId="5" xfId="0" applyFont="1" applyBorder="1" applyAlignment="1">
      <alignment horizontal="center" wrapText="1"/>
    </xf>
    <xf numFmtId="7" fontId="4" fillId="0" borderId="8" xfId="0" applyNumberFormat="1" applyFont="1" applyBorder="1" applyAlignment="1" applyProtection="1">
      <alignment horizontal="right"/>
    </xf>
    <xf numFmtId="0" fontId="4" fillId="0" borderId="5" xfId="0" applyFont="1" applyBorder="1" applyAlignment="1">
      <alignment horizontal="center"/>
    </xf>
    <xf numFmtId="0" fontId="3" fillId="0" borderId="5" xfId="0" applyFont="1" applyBorder="1"/>
    <xf numFmtId="0" fontId="4" fillId="0" borderId="6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left" indent="2"/>
    </xf>
    <xf numFmtId="0" fontId="11" fillId="0" borderId="0" xfId="0" applyFont="1"/>
    <xf numFmtId="0" fontId="4" fillId="0" borderId="11" xfId="0" applyFont="1" applyBorder="1" applyAlignment="1">
      <alignment horizontal="center" wrapText="1"/>
    </xf>
    <xf numFmtId="165" fontId="3" fillId="0" borderId="0" xfId="0" applyNumberFormat="1" applyFont="1"/>
    <xf numFmtId="169" fontId="3" fillId="0" borderId="0" xfId="0" applyNumberFormat="1" applyFont="1"/>
    <xf numFmtId="170" fontId="4" fillId="0" borderId="0" xfId="0" applyNumberFormat="1" applyFont="1"/>
    <xf numFmtId="166" fontId="3" fillId="0" borderId="2" xfId="0" applyNumberFormat="1" applyFont="1" applyFill="1" applyBorder="1" applyProtection="1">
      <protection locked="0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71" fontId="3" fillId="0" borderId="1" xfId="0" applyNumberFormat="1" applyFont="1" applyFill="1" applyBorder="1" applyProtection="1">
      <protection locked="0"/>
    </xf>
    <xf numFmtId="0" fontId="4" fillId="0" borderId="12" xfId="0" applyFont="1" applyBorder="1"/>
    <xf numFmtId="0" fontId="4" fillId="0" borderId="13" xfId="0" applyFont="1" applyBorder="1"/>
    <xf numFmtId="0" fontId="4" fillId="0" borderId="0" xfId="0" applyFont="1" applyFill="1" applyAlignment="1" applyProtection="1">
      <alignment horizontal="left" indent="1"/>
    </xf>
    <xf numFmtId="10" fontId="4" fillId="0" borderId="8" xfId="0" applyNumberFormat="1" applyFont="1" applyBorder="1" applyAlignment="1" applyProtection="1">
      <alignment horizontal="right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49" fontId="3" fillId="0" borderId="2" xfId="0" applyNumberFormat="1" applyFont="1" applyFill="1" applyBorder="1" applyAlignment="1" applyProtection="1">
      <protection locked="0"/>
    </xf>
    <xf numFmtId="165" fontId="3" fillId="0" borderId="2" xfId="0" applyNumberFormat="1" applyFont="1" applyFill="1" applyBorder="1" applyAlignment="1" applyProtection="1">
      <alignment horizontal="right" wrapText="1"/>
      <protection locked="0"/>
    </xf>
    <xf numFmtId="168" fontId="3" fillId="0" borderId="2" xfId="0" applyNumberFormat="1" applyFont="1" applyFill="1" applyBorder="1" applyAlignment="1" applyProtection="1">
      <alignment horizontal="right" wrapText="1"/>
      <protection locked="0"/>
    </xf>
    <xf numFmtId="0" fontId="6" fillId="0" borderId="0" xfId="0" applyFont="1"/>
    <xf numFmtId="0" fontId="4" fillId="0" borderId="14" xfId="0" applyFont="1" applyBorder="1" applyAlignment="1">
      <alignment horizontal="center" wrapText="1"/>
    </xf>
    <xf numFmtId="166" fontId="3" fillId="0" borderId="2" xfId="0" applyNumberFormat="1" applyFont="1" applyFill="1" applyBorder="1" applyAlignment="1" applyProtection="1">
      <alignment horizontal="center"/>
    </xf>
    <xf numFmtId="166" fontId="3" fillId="0" borderId="2" xfId="0" applyNumberFormat="1" applyFont="1" applyFill="1" applyBorder="1" applyProtection="1"/>
    <xf numFmtId="165" fontId="3" fillId="0" borderId="2" xfId="0" applyNumberFormat="1" applyFont="1" applyFill="1" applyBorder="1" applyProtection="1">
      <protection locked="0"/>
    </xf>
    <xf numFmtId="165" fontId="3" fillId="0" borderId="2" xfId="0" applyNumberFormat="1" applyFont="1" applyFill="1" applyBorder="1" applyProtection="1"/>
    <xf numFmtId="170" fontId="3" fillId="0" borderId="2" xfId="0" applyNumberFormat="1" applyFont="1" applyFill="1" applyBorder="1" applyProtection="1">
      <protection locked="0"/>
    </xf>
    <xf numFmtId="0" fontId="4" fillId="0" borderId="5" xfId="0" applyFont="1" applyBorder="1"/>
    <xf numFmtId="0" fontId="4" fillId="0" borderId="6" xfId="0" applyFont="1" applyBorder="1" applyAlignment="1">
      <alignment horizontal="center" wrapText="1"/>
    </xf>
    <xf numFmtId="172" fontId="3" fillId="0" borderId="1" xfId="0" applyNumberFormat="1" applyFont="1" applyFill="1" applyBorder="1" applyProtection="1">
      <protection locked="0"/>
    </xf>
    <xf numFmtId="170" fontId="3" fillId="0" borderId="1" xfId="0" applyNumberFormat="1" applyFont="1" applyFill="1" applyBorder="1" applyAlignment="1" applyProtection="1">
      <alignment horizontal="right" wrapText="1"/>
    </xf>
    <xf numFmtId="170" fontId="3" fillId="0" borderId="6" xfId="0" applyNumberFormat="1" applyFont="1" applyBorder="1" applyAlignment="1">
      <alignment horizontal="right" wrapText="1"/>
    </xf>
    <xf numFmtId="7" fontId="3" fillId="0" borderId="1" xfId="0" applyNumberFormat="1" applyFont="1" applyFill="1" applyBorder="1" applyProtection="1">
      <protection locked="0"/>
    </xf>
    <xf numFmtId="0" fontId="3" fillId="0" borderId="0" xfId="0" applyNumberFormat="1" applyFont="1" applyFill="1" applyAlignment="1" applyProtection="1">
      <alignment horizontal="left" indent="2"/>
    </xf>
    <xf numFmtId="5" fontId="4" fillId="0" borderId="0" xfId="0" applyNumberFormat="1" applyFont="1" applyFill="1" applyAlignment="1" applyProtection="1"/>
    <xf numFmtId="5" fontId="4" fillId="0" borderId="0" xfId="0" applyNumberFormat="1" applyFont="1" applyFill="1" applyAlignment="1" applyProtection="1">
      <alignment horizontal="right"/>
    </xf>
    <xf numFmtId="0" fontId="9" fillId="0" borderId="14" xfId="0" quotePrefix="1" applyNumberFormat="1" applyFont="1" applyFill="1" applyBorder="1" applyAlignment="1" applyProtection="1">
      <alignment horizontal="left"/>
    </xf>
    <xf numFmtId="171" fontId="11" fillId="0" borderId="0" xfId="0" applyNumberFormat="1" applyFont="1" applyFill="1" applyAlignment="1" applyProtection="1"/>
    <xf numFmtId="171" fontId="4" fillId="0" borderId="0" xfId="0" applyNumberFormat="1" applyFont="1" applyFill="1" applyAlignment="1" applyProtection="1"/>
    <xf numFmtId="7" fontId="4" fillId="0" borderId="0" xfId="0" applyNumberFormat="1" applyFont="1" applyFill="1" applyAlignment="1" applyProtection="1"/>
    <xf numFmtId="37" fontId="4" fillId="0" borderId="0" xfId="0" applyNumberFormat="1" applyFont="1" applyFill="1" applyAlignment="1" applyProtection="1"/>
    <xf numFmtId="7" fontId="4" fillId="0" borderId="0" xfId="0" applyNumberFormat="1" applyFont="1" applyFill="1" applyAlignment="1" applyProtection="1">
      <alignment horizontal="right"/>
    </xf>
    <xf numFmtId="49" fontId="3" fillId="0" borderId="2" xfId="0" quotePrefix="1" applyNumberFormat="1" applyFont="1" applyFill="1" applyBorder="1" applyAlignment="1" applyProtection="1">
      <alignment horizontal="left" wrapText="1"/>
      <protection locked="0"/>
    </xf>
    <xf numFmtId="0" fontId="3" fillId="0" borderId="2" xfId="0" quotePrefix="1" applyNumberFormat="1" applyFont="1" applyFill="1" applyBorder="1" applyAlignment="1" applyProtection="1">
      <alignment horizontal="left" wrapText="1"/>
      <protection locked="0"/>
    </xf>
    <xf numFmtId="0" fontId="3" fillId="0" borderId="2" xfId="0" quotePrefix="1" applyNumberFormat="1" applyFont="1" applyFill="1" applyBorder="1" applyAlignment="1" applyProtection="1">
      <alignment horizontal="center" wrapText="1"/>
      <protection locked="0"/>
    </xf>
    <xf numFmtId="0" fontId="3" fillId="0" borderId="2" xfId="0" quotePrefix="1" applyNumberFormat="1" applyFont="1" applyFill="1" applyBorder="1" applyAlignment="1" applyProtection="1">
      <alignment horizontal="center"/>
      <protection locked="0"/>
    </xf>
    <xf numFmtId="0" fontId="12" fillId="0" borderId="0" xfId="0" applyNumberFormat="1" applyFont="1" applyFill="1" applyAlignment="1" applyProtection="1">
      <alignment horizontal="left" indent="1"/>
    </xf>
    <xf numFmtId="0" fontId="13" fillId="0" borderId="0" xfId="0" applyNumberFormat="1" applyFont="1" applyFill="1" applyAlignment="1" applyProtection="1"/>
    <xf numFmtId="165" fontId="13" fillId="0" borderId="0" xfId="0" applyNumberFormat="1" applyFont="1" applyFill="1" applyAlignment="1" applyProtection="1"/>
    <xf numFmtId="0" fontId="4" fillId="0" borderId="0" xfId="0" applyNumberFormat="1" applyFont="1" applyFill="1" applyAlignment="1" applyProtection="1">
      <alignment horizontal="center" wrapText="1"/>
    </xf>
    <xf numFmtId="49" fontId="3" fillId="0" borderId="2" xfId="0" quotePrefix="1" applyNumberFormat="1" applyFont="1" applyFill="1" applyBorder="1" applyAlignment="1" applyProtection="1"/>
    <xf numFmtId="0" fontId="6" fillId="0" borderId="2" xfId="0" quotePrefix="1" applyNumberFormat="1" applyFont="1" applyFill="1" applyBorder="1" applyAlignment="1" applyProtection="1">
      <alignment horizontal="center"/>
      <protection locked="0"/>
    </xf>
    <xf numFmtId="0" fontId="4" fillId="0" borderId="1" xfId="0" quotePrefix="1" applyNumberFormat="1" applyFont="1" applyFill="1" applyBorder="1" applyAlignment="1" applyProtection="1">
      <alignment horizontal="center"/>
      <protection locked="0"/>
    </xf>
    <xf numFmtId="10" fontId="4" fillId="0" borderId="0" xfId="0" applyNumberFormat="1" applyFont="1" applyFill="1" applyAlignment="1" applyProtection="1"/>
  </cellXfs>
  <cellStyles count="2">
    <cellStyle name="Normal" xfId="0" builtinId="0"/>
    <cellStyle name="Normal 2" xfId="1" xr:uid="{00000000-0005-0000-0000-000001000000}"/>
  </cellStyles>
  <dxfs count="0"/>
  <tableStyles count="1" defaultTableStyle="TableStyleMedium2" defaultPivotStyle="PivotStyleLight16">
    <tableStyle name="SFT" pivot="0" count="0" xr9:uid="{00000000-0011-0000-FFFF-FFFF00000000}"/>
  </tableStyles>
  <colors>
    <mruColors>
      <color rgb="FFFFF6E5"/>
      <color rgb="FFFF66FF"/>
      <color rgb="FFD9FFC5"/>
      <color rgb="FFB3F2E3"/>
      <color rgb="FFFBD258"/>
      <color rgb="FF1D8281"/>
      <color rgb="FF44BF87"/>
      <color rgb="FFFFFFC1"/>
      <color rgb="FFFFC6CF"/>
      <color rgb="FFFDA89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H96"/>
  <sheetViews>
    <sheetView showGridLines="0" topLeftCell="A26" workbookViewId="0">
      <selection activeCell="C39" sqref="C39"/>
    </sheetView>
  </sheetViews>
  <sheetFormatPr defaultColWidth="9.140625" defaultRowHeight="16.5" x14ac:dyDescent="0.3"/>
  <cols>
    <col min="1" max="1" width="3" style="25" customWidth="1"/>
    <col min="2" max="2" width="62.85546875" style="25" bestFit="1" customWidth="1"/>
    <col min="3" max="3" width="15.42578125" bestFit="1" customWidth="1"/>
    <col min="4" max="5" width="15.42578125" style="25" bestFit="1" customWidth="1"/>
    <col min="6" max="6" width="12.5703125" style="25" customWidth="1"/>
    <col min="7" max="8" width="15.42578125" style="25" customWidth="1"/>
    <col min="9" max="9" width="9.140625" style="25" customWidth="1"/>
    <col min="10" max="16384" width="9.140625" style="25"/>
  </cols>
  <sheetData>
    <row r="1" spans="1:8" customFormat="1" ht="18" customHeight="1" x14ac:dyDescent="0.35">
      <c r="A1" s="45"/>
      <c r="B1" s="24" t="s">
        <v>0</v>
      </c>
      <c r="F1" s="47" t="s">
        <v>1</v>
      </c>
      <c r="G1" s="21" t="s">
        <v>2</v>
      </c>
      <c r="H1" s="20"/>
    </row>
    <row r="2" spans="1:8" x14ac:dyDescent="0.3">
      <c r="A2" s="26"/>
      <c r="F2" s="47" t="s">
        <v>3</v>
      </c>
      <c r="G2" s="19" t="s">
        <v>4</v>
      </c>
      <c r="H2" s="18"/>
    </row>
    <row r="3" spans="1:8" x14ac:dyDescent="0.3">
      <c r="A3" s="26"/>
      <c r="F3" s="47" t="s">
        <v>5</v>
      </c>
      <c r="G3" s="19" t="s">
        <v>6</v>
      </c>
      <c r="H3" s="18"/>
    </row>
    <row r="4" spans="1:8" x14ac:dyDescent="0.3">
      <c r="A4" s="26"/>
      <c r="B4" s="27" t="s">
        <v>7</v>
      </c>
      <c r="F4" s="47"/>
      <c r="G4" s="78"/>
      <c r="H4" s="78"/>
    </row>
    <row r="5" spans="1:8" x14ac:dyDescent="0.3">
      <c r="B5" s="48"/>
      <c r="C5" s="49"/>
      <c r="D5" s="50"/>
      <c r="E5" s="51" t="s">
        <v>8</v>
      </c>
      <c r="F5" s="50"/>
      <c r="G5" s="50"/>
      <c r="H5" s="52"/>
    </row>
    <row r="6" spans="1:8" x14ac:dyDescent="0.3">
      <c r="B6" s="53" t="s">
        <v>9</v>
      </c>
      <c r="C6" s="19" t="s">
        <v>10</v>
      </c>
      <c r="D6" s="17"/>
      <c r="E6" s="110" t="s">
        <v>11</v>
      </c>
      <c r="F6" s="26"/>
      <c r="G6" s="19" t="s">
        <v>12</v>
      </c>
      <c r="H6" s="17"/>
    </row>
    <row r="7" spans="1:8" x14ac:dyDescent="0.3">
      <c r="B7" s="53" t="s">
        <v>13</v>
      </c>
      <c r="C7" s="19" t="s">
        <v>14</v>
      </c>
      <c r="D7" s="17"/>
      <c r="E7" s="110" t="s">
        <v>15</v>
      </c>
      <c r="F7" s="26"/>
      <c r="G7" s="19"/>
      <c r="H7" s="17"/>
    </row>
    <row r="8" spans="1:8" x14ac:dyDescent="0.3">
      <c r="B8" s="53" t="s">
        <v>16</v>
      </c>
      <c r="C8" s="19" t="s">
        <v>17</v>
      </c>
      <c r="D8" s="17"/>
      <c r="E8" s="110" t="s">
        <v>18</v>
      </c>
      <c r="F8" s="26"/>
      <c r="G8" s="19" t="s">
        <v>2</v>
      </c>
      <c r="H8" s="17"/>
    </row>
    <row r="9" spans="1:8" x14ac:dyDescent="0.3">
      <c r="B9" s="55" t="s">
        <v>19</v>
      </c>
      <c r="C9" s="19" t="s">
        <v>20</v>
      </c>
      <c r="D9" s="17"/>
      <c r="E9" s="77" t="s">
        <v>21</v>
      </c>
      <c r="F9" s="56"/>
      <c r="G9" s="19" t="s">
        <v>22</v>
      </c>
      <c r="H9" s="17"/>
    </row>
    <row r="10" spans="1:8" x14ac:dyDescent="0.3">
      <c r="B10" s="26"/>
      <c r="C10" s="46"/>
      <c r="D10" s="26"/>
      <c r="E10" s="26"/>
      <c r="F10" s="26"/>
      <c r="G10" s="26"/>
      <c r="H10" s="26"/>
    </row>
    <row r="11" spans="1:8" x14ac:dyDescent="0.3">
      <c r="B11" s="27" t="s">
        <v>23</v>
      </c>
    </row>
    <row r="12" spans="1:8" x14ac:dyDescent="0.3">
      <c r="B12" s="58"/>
      <c r="C12" s="69"/>
      <c r="D12" s="23" t="s">
        <v>24</v>
      </c>
      <c r="E12" s="22"/>
      <c r="F12" s="50"/>
      <c r="G12" s="50"/>
      <c r="H12" s="52"/>
    </row>
    <row r="13" spans="1:8" x14ac:dyDescent="0.3">
      <c r="B13" s="59" t="s">
        <v>25</v>
      </c>
      <c r="C13" s="65" t="s">
        <v>26</v>
      </c>
      <c r="D13" s="60" t="s">
        <v>27</v>
      </c>
      <c r="E13" s="60" t="s">
        <v>28</v>
      </c>
      <c r="F13" s="26"/>
      <c r="G13" s="26"/>
      <c r="H13" s="54"/>
    </row>
    <row r="14" spans="1:8" x14ac:dyDescent="0.3">
      <c r="B14" s="66" t="s">
        <v>29</v>
      </c>
      <c r="C14" s="33">
        <f>SUM(D14:E14)</f>
        <v>463914537</v>
      </c>
      <c r="D14" s="33">
        <v>446126503</v>
      </c>
      <c r="E14" s="33">
        <v>17788034</v>
      </c>
      <c r="F14" s="26"/>
      <c r="G14" s="26"/>
      <c r="H14" s="54"/>
    </row>
    <row r="15" spans="1:8" x14ac:dyDescent="0.3">
      <c r="B15" s="66" t="s">
        <v>30</v>
      </c>
      <c r="C15" s="33">
        <f>SUM(D15:E15)</f>
        <v>72266070</v>
      </c>
      <c r="D15" s="33">
        <v>40384215</v>
      </c>
      <c r="E15" s="33">
        <v>31881855</v>
      </c>
      <c r="F15" s="26"/>
      <c r="G15" s="26"/>
      <c r="H15" s="54"/>
    </row>
    <row r="16" spans="1:8" x14ac:dyDescent="0.3">
      <c r="B16" s="66" t="s">
        <v>31</v>
      </c>
      <c r="C16" s="33">
        <f>SUM(D16:E16)</f>
        <v>17431948</v>
      </c>
      <c r="D16" s="33">
        <v>2660971</v>
      </c>
      <c r="E16" s="33">
        <v>14770977</v>
      </c>
      <c r="F16" s="26"/>
      <c r="G16" s="26"/>
      <c r="H16" s="54"/>
    </row>
    <row r="17" spans="2:8" x14ac:dyDescent="0.3">
      <c r="B17" s="66" t="s">
        <v>32</v>
      </c>
      <c r="C17" s="33">
        <f>SUM(D17:E17)</f>
        <v>40706263</v>
      </c>
      <c r="D17" s="33">
        <v>40706263</v>
      </c>
      <c r="E17" s="33">
        <v>0</v>
      </c>
      <c r="F17" s="26"/>
      <c r="G17" s="26"/>
      <c r="H17" s="54"/>
    </row>
    <row r="18" spans="2:8" x14ac:dyDescent="0.3">
      <c r="B18" s="61" t="s">
        <v>33</v>
      </c>
      <c r="C18" s="111">
        <f>SUM(C14:C17)</f>
        <v>594318818</v>
      </c>
      <c r="D18" s="111">
        <f>SUM(D14:D17)</f>
        <v>529877952</v>
      </c>
      <c r="E18" s="111">
        <f>SUM(E14:E17)</f>
        <v>64440866</v>
      </c>
      <c r="F18" s="26"/>
      <c r="G18" s="26"/>
      <c r="H18" s="54"/>
    </row>
    <row r="19" spans="2:8" x14ac:dyDescent="0.3">
      <c r="B19" s="53"/>
      <c r="C19" s="46"/>
      <c r="D19" s="26"/>
      <c r="E19" s="26"/>
      <c r="F19" s="26"/>
      <c r="G19" s="26"/>
      <c r="H19" s="54"/>
    </row>
    <row r="20" spans="2:8" x14ac:dyDescent="0.3">
      <c r="B20" s="53"/>
      <c r="C20" s="46"/>
      <c r="D20" s="23" t="s">
        <v>24</v>
      </c>
      <c r="E20" s="22"/>
      <c r="F20" s="26"/>
      <c r="G20" s="26"/>
      <c r="H20" s="54"/>
    </row>
    <row r="21" spans="2:8" x14ac:dyDescent="0.3">
      <c r="B21" s="59" t="s">
        <v>34</v>
      </c>
      <c r="C21" s="64" t="s">
        <v>26</v>
      </c>
      <c r="D21" s="60" t="s">
        <v>27</v>
      </c>
      <c r="E21" s="60" t="s">
        <v>28</v>
      </c>
      <c r="F21" s="26"/>
      <c r="G21" s="26"/>
      <c r="H21" s="54"/>
    </row>
    <row r="22" spans="2:8" x14ac:dyDescent="0.3">
      <c r="B22" s="66" t="s">
        <v>35</v>
      </c>
      <c r="C22" s="33">
        <f t="shared" ref="C22:C28" si="0">SUM(D22:E22)</f>
        <v>42634318</v>
      </c>
      <c r="D22" s="33">
        <v>41222403</v>
      </c>
      <c r="E22" s="33">
        <v>1411915</v>
      </c>
      <c r="F22" s="26"/>
      <c r="G22" s="26"/>
      <c r="H22" s="54"/>
    </row>
    <row r="23" spans="2:8" x14ac:dyDescent="0.3">
      <c r="B23" s="66" t="s">
        <v>36</v>
      </c>
      <c r="C23" s="33">
        <f t="shared" si="0"/>
        <v>42931427</v>
      </c>
      <c r="D23" s="33">
        <v>42931427</v>
      </c>
      <c r="E23" s="33">
        <v>0</v>
      </c>
      <c r="F23" s="26"/>
      <c r="G23" s="26"/>
      <c r="H23" s="54"/>
    </row>
    <row r="24" spans="2:8" x14ac:dyDescent="0.3">
      <c r="B24" s="66" t="s">
        <v>37</v>
      </c>
      <c r="C24" s="33">
        <f t="shared" si="0"/>
        <v>17431948</v>
      </c>
      <c r="D24" s="33">
        <v>2660971</v>
      </c>
      <c r="E24" s="33">
        <v>14770977</v>
      </c>
      <c r="F24" s="26"/>
      <c r="G24" s="26"/>
      <c r="H24" s="54"/>
    </row>
    <row r="25" spans="2:8" x14ac:dyDescent="0.3">
      <c r="B25" s="66" t="s">
        <v>38</v>
      </c>
      <c r="C25" s="33">
        <f t="shared" si="0"/>
        <v>1778044</v>
      </c>
      <c r="D25" s="33">
        <v>838603</v>
      </c>
      <c r="E25" s="33">
        <v>939441</v>
      </c>
      <c r="F25" s="26"/>
      <c r="G25" s="26"/>
      <c r="H25" s="54"/>
    </row>
    <row r="26" spans="2:8" x14ac:dyDescent="0.3">
      <c r="B26" s="66" t="s">
        <v>39</v>
      </c>
      <c r="C26" s="33">
        <f t="shared" si="0"/>
        <v>2706209</v>
      </c>
      <c r="D26" s="33">
        <v>2611810</v>
      </c>
      <c r="E26" s="33">
        <v>94399</v>
      </c>
      <c r="F26" s="26"/>
      <c r="G26" s="26"/>
      <c r="H26" s="54"/>
    </row>
    <row r="27" spans="2:8" x14ac:dyDescent="0.3">
      <c r="B27" s="66" t="s">
        <v>40</v>
      </c>
      <c r="C27" s="33">
        <f t="shared" si="0"/>
        <v>26423081</v>
      </c>
      <c r="D27" s="33">
        <v>26386085</v>
      </c>
      <c r="E27" s="33">
        <v>36996</v>
      </c>
      <c r="F27" s="26"/>
      <c r="G27" s="26"/>
      <c r="H27" s="54"/>
    </row>
    <row r="28" spans="2:8" x14ac:dyDescent="0.3">
      <c r="B28" s="66" t="s">
        <v>41</v>
      </c>
      <c r="C28" s="33">
        <f t="shared" si="0"/>
        <v>1876275</v>
      </c>
      <c r="D28" s="33">
        <v>1636483</v>
      </c>
      <c r="E28" s="33">
        <v>239792</v>
      </c>
      <c r="F28" s="26"/>
      <c r="G28" s="26"/>
      <c r="H28" s="54"/>
    </row>
    <row r="29" spans="2:8" x14ac:dyDescent="0.3">
      <c r="B29" s="61" t="s">
        <v>42</v>
      </c>
      <c r="C29" s="111">
        <f>SUM(C22:C28)</f>
        <v>135781302</v>
      </c>
      <c r="D29" s="111">
        <f>SUM(D22:D28)</f>
        <v>118287782</v>
      </c>
      <c r="E29" s="111">
        <f>SUM(E22:E28)</f>
        <v>17493520</v>
      </c>
      <c r="F29" s="26"/>
      <c r="G29" s="26"/>
      <c r="H29" s="54"/>
    </row>
    <row r="30" spans="2:8" x14ac:dyDescent="0.3">
      <c r="B30" s="53"/>
      <c r="C30" s="46"/>
      <c r="D30" s="26"/>
      <c r="E30" s="26"/>
      <c r="F30" s="26"/>
      <c r="G30" s="26"/>
      <c r="H30" s="54"/>
    </row>
    <row r="31" spans="2:8" x14ac:dyDescent="0.3">
      <c r="B31" s="53"/>
      <c r="C31" s="46"/>
      <c r="D31" s="23" t="s">
        <v>24</v>
      </c>
      <c r="E31" s="22"/>
      <c r="G31" s="78"/>
      <c r="H31" s="54"/>
    </row>
    <row r="32" spans="2:8" x14ac:dyDescent="0.3">
      <c r="B32" s="59" t="s">
        <v>43</v>
      </c>
      <c r="C32" s="64" t="s">
        <v>26</v>
      </c>
      <c r="D32" s="60" t="s">
        <v>27</v>
      </c>
      <c r="E32" s="60" t="s">
        <v>28</v>
      </c>
      <c r="F32" s="74" t="s">
        <v>44</v>
      </c>
      <c r="G32" s="74" t="s">
        <v>45</v>
      </c>
      <c r="H32" s="54"/>
    </row>
    <row r="33" spans="2:8" x14ac:dyDescent="0.3">
      <c r="B33" s="66" t="s">
        <v>46</v>
      </c>
      <c r="C33" s="33">
        <f t="shared" ref="C33:C45" si="1">SUM(D33:E33)</f>
        <v>30862295</v>
      </c>
      <c r="D33" s="33">
        <v>30862295</v>
      </c>
      <c r="E33" s="33">
        <v>0</v>
      </c>
      <c r="F33" s="30">
        <v>2059</v>
      </c>
      <c r="G33" s="109">
        <v>14988.9728023312</v>
      </c>
      <c r="H33" s="54"/>
    </row>
    <row r="34" spans="2:8" x14ac:dyDescent="0.3">
      <c r="B34" s="66" t="s">
        <v>47</v>
      </c>
      <c r="C34" s="33">
        <f t="shared" si="1"/>
        <v>239210</v>
      </c>
      <c r="D34" s="33">
        <v>239210</v>
      </c>
      <c r="E34" s="33">
        <v>0</v>
      </c>
      <c r="F34" s="30">
        <v>2059</v>
      </c>
      <c r="G34" s="109">
        <v>116.177756192326</v>
      </c>
      <c r="H34" s="54"/>
    </row>
    <row r="35" spans="2:8" x14ac:dyDescent="0.3">
      <c r="B35" s="66" t="s">
        <v>48</v>
      </c>
      <c r="C35" s="33">
        <f t="shared" si="1"/>
        <v>825000</v>
      </c>
      <c r="D35" s="33">
        <v>825000</v>
      </c>
      <c r="E35" s="33">
        <v>0</v>
      </c>
      <c r="F35" s="30">
        <v>52</v>
      </c>
      <c r="G35" s="109">
        <v>15865.384615384601</v>
      </c>
      <c r="H35" s="54"/>
    </row>
    <row r="36" spans="2:8" x14ac:dyDescent="0.3">
      <c r="B36" s="66" t="s">
        <v>49</v>
      </c>
      <c r="C36" s="33">
        <f t="shared" si="1"/>
        <v>5082057</v>
      </c>
      <c r="D36" s="33">
        <v>5082057</v>
      </c>
      <c r="E36" s="33">
        <v>0</v>
      </c>
      <c r="F36" s="30">
        <v>941</v>
      </c>
      <c r="G36" s="109">
        <v>5400.69819341126</v>
      </c>
      <c r="H36" s="54"/>
    </row>
    <row r="37" spans="2:8" x14ac:dyDescent="0.3">
      <c r="B37" s="66" t="s">
        <v>50</v>
      </c>
      <c r="C37" s="33">
        <f t="shared" si="1"/>
        <v>1300000</v>
      </c>
      <c r="D37" s="33">
        <v>1300000</v>
      </c>
      <c r="E37" s="33">
        <v>0</v>
      </c>
      <c r="F37" s="30">
        <v>19</v>
      </c>
      <c r="G37" s="109">
        <v>68421.052631578903</v>
      </c>
      <c r="H37" s="54"/>
    </row>
    <row r="38" spans="2:8" x14ac:dyDescent="0.3">
      <c r="B38" s="66" t="s">
        <v>51</v>
      </c>
      <c r="C38" s="33">
        <f t="shared" si="1"/>
        <v>280000</v>
      </c>
      <c r="D38" s="33">
        <v>280000</v>
      </c>
      <c r="E38" s="33">
        <v>0</v>
      </c>
      <c r="F38" s="30">
        <v>4</v>
      </c>
      <c r="G38" s="109">
        <v>70000</v>
      </c>
      <c r="H38" s="54"/>
    </row>
    <row r="39" spans="2:8" customFormat="1" ht="15.75" x14ac:dyDescent="0.3">
      <c r="B39" s="66" t="s">
        <v>52</v>
      </c>
      <c r="C39" s="33">
        <f t="shared" si="1"/>
        <v>0</v>
      </c>
      <c r="D39" s="33">
        <v>0</v>
      </c>
      <c r="E39" s="33">
        <v>0</v>
      </c>
      <c r="F39" s="30">
        <v>0</v>
      </c>
      <c r="G39" s="109">
        <v>0</v>
      </c>
      <c r="H39" s="54"/>
    </row>
    <row r="40" spans="2:8" x14ac:dyDescent="0.3">
      <c r="B40" s="66" t="s">
        <v>53</v>
      </c>
      <c r="C40" s="33">
        <f t="shared" si="1"/>
        <v>0</v>
      </c>
      <c r="D40" s="33">
        <v>0</v>
      </c>
      <c r="E40" s="33">
        <v>0</v>
      </c>
      <c r="F40" s="30">
        <v>0</v>
      </c>
      <c r="G40" s="109">
        <v>0</v>
      </c>
      <c r="H40" s="54"/>
    </row>
    <row r="41" spans="2:8" x14ac:dyDescent="0.3">
      <c r="B41" s="66" t="s">
        <v>54</v>
      </c>
      <c r="C41" s="33">
        <f t="shared" si="1"/>
        <v>142000</v>
      </c>
      <c r="D41" s="33">
        <v>142000</v>
      </c>
      <c r="E41" s="33">
        <v>0</v>
      </c>
      <c r="F41" s="30">
        <v>16</v>
      </c>
      <c r="G41" s="109">
        <v>8875</v>
      </c>
      <c r="H41" s="54"/>
    </row>
    <row r="42" spans="2:8" x14ac:dyDescent="0.3">
      <c r="B42" s="66" t="s">
        <v>55</v>
      </c>
      <c r="C42" s="33">
        <f t="shared" si="1"/>
        <v>1150000</v>
      </c>
      <c r="D42" s="33">
        <v>1150000</v>
      </c>
      <c r="E42" s="33">
        <v>0</v>
      </c>
      <c r="F42" s="30">
        <v>9</v>
      </c>
      <c r="G42" s="109">
        <v>127777.777777778</v>
      </c>
      <c r="H42" s="54"/>
    </row>
    <row r="43" spans="2:8" x14ac:dyDescent="0.3">
      <c r="B43" s="66" t="s">
        <v>56</v>
      </c>
      <c r="C43" s="33">
        <f t="shared" si="1"/>
        <v>1432572</v>
      </c>
      <c r="D43" s="33">
        <v>891341</v>
      </c>
      <c r="E43" s="33">
        <v>541231</v>
      </c>
      <c r="F43" s="30">
        <v>1197</v>
      </c>
      <c r="G43" s="109">
        <v>1196.8020050125299</v>
      </c>
      <c r="H43" s="54"/>
    </row>
    <row r="44" spans="2:8" x14ac:dyDescent="0.3">
      <c r="B44" s="66" t="s">
        <v>57</v>
      </c>
      <c r="C44" s="33">
        <f t="shared" si="1"/>
        <v>1534673</v>
      </c>
      <c r="D44" s="33">
        <v>1039771</v>
      </c>
      <c r="E44" s="33">
        <v>494902</v>
      </c>
      <c r="F44" s="30">
        <v>0</v>
      </c>
      <c r="G44" s="109">
        <v>0</v>
      </c>
      <c r="H44" s="54"/>
    </row>
    <row r="45" spans="2:8" x14ac:dyDescent="0.3">
      <c r="B45" s="66" t="s">
        <v>41</v>
      </c>
      <c r="C45" s="33">
        <f t="shared" si="1"/>
        <v>542337</v>
      </c>
      <c r="D45" s="33">
        <v>542337</v>
      </c>
      <c r="E45" s="33">
        <v>0</v>
      </c>
      <c r="F45" s="26"/>
      <c r="G45" s="26"/>
      <c r="H45" s="54"/>
    </row>
    <row r="46" spans="2:8" x14ac:dyDescent="0.3">
      <c r="B46" s="61" t="s">
        <v>58</v>
      </c>
      <c r="C46" s="111">
        <f>SUM(C33:C45)</f>
        <v>43390144</v>
      </c>
      <c r="D46" s="111">
        <f>SUM(D33:D45)</f>
        <v>42354011</v>
      </c>
      <c r="E46" s="111">
        <f>SUM(E33:E45)</f>
        <v>1036133</v>
      </c>
      <c r="F46" s="36"/>
      <c r="G46" s="78"/>
      <c r="H46" s="54"/>
    </row>
    <row r="47" spans="2:8" x14ac:dyDescent="0.3">
      <c r="B47" s="61"/>
      <c r="C47" s="112"/>
      <c r="D47" s="112"/>
      <c r="E47" s="112"/>
      <c r="F47" s="26"/>
      <c r="G47" s="26"/>
      <c r="H47" s="54"/>
    </row>
    <row r="48" spans="2:8" x14ac:dyDescent="0.3">
      <c r="B48" s="61" t="s">
        <v>59</v>
      </c>
      <c r="C48" s="111">
        <f>SUM(C29,C46)</f>
        <v>179171446</v>
      </c>
      <c r="D48" s="111">
        <f>SUM(D29,D46)</f>
        <v>160641793</v>
      </c>
      <c r="E48" s="111">
        <f>SUM(E29,E46)</f>
        <v>18529653</v>
      </c>
      <c r="F48" s="26"/>
      <c r="G48" s="26"/>
      <c r="H48" s="54"/>
    </row>
    <row r="49" spans="2:8" x14ac:dyDescent="0.3">
      <c r="B49" s="61"/>
      <c r="C49" s="111"/>
      <c r="D49" s="111"/>
      <c r="E49" s="111"/>
      <c r="F49" s="26"/>
      <c r="G49" s="26"/>
      <c r="H49" s="54"/>
    </row>
    <row r="50" spans="2:8" x14ac:dyDescent="0.3">
      <c r="B50" s="113" t="s">
        <v>60</v>
      </c>
      <c r="C50" s="111"/>
      <c r="D50" s="111"/>
      <c r="E50" s="111"/>
      <c r="F50" s="26"/>
      <c r="G50" s="26"/>
      <c r="H50" s="54"/>
    </row>
    <row r="51" spans="2:8" x14ac:dyDescent="0.3">
      <c r="B51" s="66" t="s">
        <v>61</v>
      </c>
      <c r="C51" s="30">
        <v>18818</v>
      </c>
      <c r="D51" s="111"/>
      <c r="E51" s="111"/>
      <c r="F51" s="26"/>
      <c r="G51" s="26"/>
      <c r="H51" s="54"/>
    </row>
    <row r="52" spans="2:8" x14ac:dyDescent="0.3">
      <c r="B52" s="66" t="s">
        <v>62</v>
      </c>
      <c r="C52" s="30">
        <v>750</v>
      </c>
      <c r="D52" s="111"/>
      <c r="E52" s="111"/>
      <c r="F52" s="26"/>
      <c r="G52" s="26"/>
      <c r="H52" s="54"/>
    </row>
    <row r="53" spans="2:8" x14ac:dyDescent="0.3">
      <c r="B53" s="66" t="s">
        <v>63</v>
      </c>
      <c r="C53" s="30">
        <v>256</v>
      </c>
      <c r="D53" s="111"/>
      <c r="E53" s="111"/>
      <c r="F53" s="26"/>
      <c r="G53" s="26"/>
      <c r="H53" s="54"/>
    </row>
    <row r="54" spans="2:8" x14ac:dyDescent="0.3">
      <c r="B54" s="66" t="s">
        <v>64</v>
      </c>
      <c r="C54" s="36">
        <f>SUM(C51:C53)</f>
        <v>19824</v>
      </c>
      <c r="D54" s="111"/>
      <c r="E54" s="111"/>
      <c r="F54" s="26"/>
      <c r="G54" s="26"/>
      <c r="H54" s="54"/>
    </row>
    <row r="55" spans="2:8" x14ac:dyDescent="0.3">
      <c r="B55" s="53"/>
      <c r="C55" s="46"/>
      <c r="D55" s="46"/>
      <c r="E55" s="46"/>
      <c r="F55" s="26"/>
      <c r="H55" s="54"/>
    </row>
    <row r="56" spans="2:8" x14ac:dyDescent="0.3">
      <c r="B56" s="61" t="s">
        <v>65</v>
      </c>
      <c r="C56" s="111">
        <f>C18-C48</f>
        <v>415147372</v>
      </c>
      <c r="D56" s="111">
        <f>D18-D48</f>
        <v>369236159</v>
      </c>
      <c r="E56" s="111">
        <f>E18-E48</f>
        <v>45911213</v>
      </c>
      <c r="F56" s="26"/>
      <c r="G56" s="26"/>
      <c r="H56" s="54"/>
    </row>
    <row r="57" spans="2:8" x14ac:dyDescent="0.3">
      <c r="B57" s="62" t="s">
        <v>66</v>
      </c>
      <c r="C57" s="63">
        <f>IFERROR(C56/$C$54,"")</f>
        <v>20941.655165456013</v>
      </c>
      <c r="D57" s="63">
        <f>IFERROR(SUM(D56)/SUM($C$54),"")</f>
        <v>18625.714235270378</v>
      </c>
      <c r="E57" s="63">
        <f>IFERROR(SUM(E56)/SUM($C$54),"")</f>
        <v>2315.9409301856335</v>
      </c>
      <c r="F57" s="56"/>
      <c r="G57" s="56"/>
      <c r="H57" s="57"/>
    </row>
    <row r="58" spans="2:8" x14ac:dyDescent="0.3">
      <c r="C58" s="49"/>
      <c r="D58" s="49"/>
      <c r="E58" s="49"/>
      <c r="F58" s="50"/>
      <c r="G58" s="50"/>
      <c r="H58" s="50"/>
    </row>
    <row r="59" spans="2:8" x14ac:dyDescent="0.3">
      <c r="B59" s="27" t="s">
        <v>67</v>
      </c>
      <c r="C59" s="46"/>
      <c r="D59" s="46"/>
      <c r="E59" s="46"/>
      <c r="F59" s="26"/>
      <c r="G59" s="26"/>
      <c r="H59" s="56"/>
    </row>
    <row r="60" spans="2:8" x14ac:dyDescent="0.3">
      <c r="B60" s="58"/>
      <c r="C60" s="49"/>
      <c r="D60" s="23" t="s">
        <v>24</v>
      </c>
      <c r="E60" s="22"/>
      <c r="F60" s="72" t="s">
        <v>68</v>
      </c>
      <c r="G60" s="72" t="s">
        <v>69</v>
      </c>
      <c r="H60" s="52"/>
    </row>
    <row r="61" spans="2:8" x14ac:dyDescent="0.3">
      <c r="B61" s="59" t="s">
        <v>70</v>
      </c>
      <c r="C61" s="64" t="s">
        <v>26</v>
      </c>
      <c r="D61" s="60" t="s">
        <v>27</v>
      </c>
      <c r="E61" s="60" t="s">
        <v>28</v>
      </c>
      <c r="F61" s="76" t="s">
        <v>71</v>
      </c>
      <c r="G61" s="76" t="s">
        <v>72</v>
      </c>
      <c r="H61" s="54"/>
    </row>
    <row r="62" spans="2:8" x14ac:dyDescent="0.3">
      <c r="B62" s="66" t="s">
        <v>73</v>
      </c>
      <c r="C62" s="33">
        <f>SUM(D62:E62)</f>
        <v>326133</v>
      </c>
      <c r="D62" s="33">
        <v>326133</v>
      </c>
      <c r="E62" s="33">
        <v>0</v>
      </c>
      <c r="F62" s="86">
        <v>8.5</v>
      </c>
      <c r="G62" s="109">
        <v>38368.588235294097</v>
      </c>
      <c r="H62" s="54"/>
    </row>
    <row r="63" spans="2:8" x14ac:dyDescent="0.3">
      <c r="B63" s="66" t="s">
        <v>74</v>
      </c>
      <c r="C63" s="33">
        <f>SUM(D63:E63)</f>
        <v>9404704</v>
      </c>
      <c r="D63" s="33">
        <v>9163334</v>
      </c>
      <c r="E63" s="33">
        <v>241370</v>
      </c>
      <c r="F63" s="86">
        <v>86</v>
      </c>
      <c r="G63" s="109">
        <v>109357.023255814</v>
      </c>
      <c r="H63" s="54"/>
    </row>
    <row r="64" spans="2:8" x14ac:dyDescent="0.3">
      <c r="B64" s="66" t="s">
        <v>75</v>
      </c>
      <c r="C64" s="33">
        <f>SUM(D64:E64)</f>
        <v>32576649</v>
      </c>
      <c r="D64" s="33">
        <v>32576649</v>
      </c>
      <c r="E64" s="33">
        <v>0</v>
      </c>
      <c r="F64" s="86">
        <v>353</v>
      </c>
      <c r="G64" s="109">
        <v>92285.1246458924</v>
      </c>
      <c r="H64" s="54"/>
    </row>
    <row r="65" spans="2:8" x14ac:dyDescent="0.3">
      <c r="B65" s="66" t="s">
        <v>76</v>
      </c>
      <c r="C65" s="33">
        <f>SUM(D65:E65)</f>
        <v>18770577</v>
      </c>
      <c r="D65" s="33">
        <v>18381739</v>
      </c>
      <c r="E65" s="33">
        <v>388838</v>
      </c>
      <c r="F65" s="86">
        <v>99.5</v>
      </c>
      <c r="G65" s="109">
        <v>188649.01507537701</v>
      </c>
      <c r="H65" s="54"/>
    </row>
    <row r="66" spans="2:8" x14ac:dyDescent="0.3">
      <c r="B66" s="66" t="s">
        <v>77</v>
      </c>
      <c r="C66" s="33">
        <f>SUM(D66:E66)</f>
        <v>11903736</v>
      </c>
      <c r="D66" s="33">
        <v>11679949</v>
      </c>
      <c r="E66" s="33">
        <v>223787</v>
      </c>
      <c r="F66" s="114"/>
      <c r="G66" s="26"/>
      <c r="H66" s="54"/>
    </row>
    <row r="67" spans="2:8" x14ac:dyDescent="0.3">
      <c r="B67" s="67" t="s">
        <v>78</v>
      </c>
      <c r="C67" s="111">
        <f>SUM(C62:C66)</f>
        <v>72981799</v>
      </c>
      <c r="D67" s="111">
        <f>SUM(D62:D66)</f>
        <v>72127804</v>
      </c>
      <c r="E67" s="111">
        <f>SUM(E62:E66)</f>
        <v>853995</v>
      </c>
      <c r="F67" s="115">
        <f>SUM(F62:F65)</f>
        <v>547</v>
      </c>
      <c r="G67" s="26"/>
      <c r="H67" s="54"/>
    </row>
    <row r="68" spans="2:8" x14ac:dyDescent="0.3">
      <c r="B68" s="67" t="s">
        <v>79</v>
      </c>
      <c r="C68" s="116">
        <f>IFERROR(C67/$C$54,"")</f>
        <v>3681.4870359160614</v>
      </c>
      <c r="D68" s="116">
        <f>IFERROR(D67/$C$54,"")</f>
        <v>3638.4081920903955</v>
      </c>
      <c r="E68" s="116">
        <f>IFERROR(E67/$C$54,"")</f>
        <v>43.078843825665857</v>
      </c>
      <c r="F68" s="26"/>
      <c r="G68" s="26"/>
      <c r="H68" s="54"/>
    </row>
    <row r="69" spans="2:8" x14ac:dyDescent="0.3">
      <c r="B69" s="67"/>
      <c r="C69" s="46"/>
      <c r="D69" s="26"/>
      <c r="E69" s="26"/>
      <c r="F69" s="26"/>
      <c r="G69" s="26"/>
      <c r="H69" s="54"/>
    </row>
    <row r="70" spans="2:8" x14ac:dyDescent="0.3">
      <c r="B70" s="66"/>
      <c r="C70" s="46"/>
      <c r="D70" s="23" t="s">
        <v>24</v>
      </c>
      <c r="E70" s="22"/>
      <c r="F70" s="72" t="s">
        <v>68</v>
      </c>
      <c r="G70" s="72" t="s">
        <v>69</v>
      </c>
      <c r="H70" s="54"/>
    </row>
    <row r="71" spans="2:8" x14ac:dyDescent="0.3">
      <c r="B71" s="68" t="s">
        <v>80</v>
      </c>
      <c r="C71" s="64" t="s">
        <v>26</v>
      </c>
      <c r="D71" s="60" t="s">
        <v>27</v>
      </c>
      <c r="E71" s="60" t="s">
        <v>28</v>
      </c>
      <c r="F71" s="76" t="s">
        <v>71</v>
      </c>
      <c r="G71" s="76" t="s">
        <v>72</v>
      </c>
      <c r="H71" s="54"/>
    </row>
    <row r="72" spans="2:8" x14ac:dyDescent="0.3">
      <c r="B72" s="66" t="s">
        <v>81</v>
      </c>
      <c r="C72" s="33">
        <f t="shared" ref="C72:C78" si="2">SUM(D72:E72)</f>
        <v>32705535</v>
      </c>
      <c r="D72" s="33">
        <v>25595450</v>
      </c>
      <c r="E72" s="33">
        <v>7110085</v>
      </c>
      <c r="F72" s="86">
        <v>187</v>
      </c>
      <c r="G72" s="109">
        <v>174895.909090909</v>
      </c>
      <c r="H72" s="54"/>
    </row>
    <row r="73" spans="2:8" x14ac:dyDescent="0.3">
      <c r="B73" s="66" t="s">
        <v>82</v>
      </c>
      <c r="C73" s="33">
        <f t="shared" si="2"/>
        <v>389994</v>
      </c>
      <c r="D73" s="33">
        <v>389994</v>
      </c>
      <c r="E73" s="33">
        <v>0</v>
      </c>
      <c r="F73" s="86">
        <v>3</v>
      </c>
      <c r="G73" s="109">
        <v>129998</v>
      </c>
      <c r="H73" s="54"/>
    </row>
    <row r="74" spans="2:8" x14ac:dyDescent="0.3">
      <c r="B74" s="66" t="s">
        <v>83</v>
      </c>
      <c r="C74" s="33">
        <f t="shared" si="2"/>
        <v>3871559</v>
      </c>
      <c r="D74" s="33">
        <v>1458581</v>
      </c>
      <c r="E74" s="33">
        <v>2412978</v>
      </c>
      <c r="F74" s="86">
        <v>5.4</v>
      </c>
      <c r="G74" s="109">
        <v>716955.37037036999</v>
      </c>
      <c r="H74" s="54"/>
    </row>
    <row r="75" spans="2:8" x14ac:dyDescent="0.3">
      <c r="B75" s="66" t="s">
        <v>84</v>
      </c>
      <c r="C75" s="33">
        <f t="shared" si="2"/>
        <v>388932</v>
      </c>
      <c r="D75" s="33">
        <v>388932</v>
      </c>
      <c r="E75" s="33">
        <v>0</v>
      </c>
      <c r="F75" s="86">
        <v>6.5</v>
      </c>
      <c r="G75" s="109">
        <v>59835.692307692298</v>
      </c>
      <c r="H75" s="54"/>
    </row>
    <row r="76" spans="2:8" x14ac:dyDescent="0.3">
      <c r="B76" s="66" t="s">
        <v>85</v>
      </c>
      <c r="C76" s="33">
        <f t="shared" si="2"/>
        <v>3499442</v>
      </c>
      <c r="D76" s="33">
        <v>3499442</v>
      </c>
      <c r="E76" s="33">
        <v>0</v>
      </c>
      <c r="F76" s="86">
        <v>0</v>
      </c>
      <c r="G76" s="109">
        <v>0</v>
      </c>
      <c r="H76" s="54"/>
    </row>
    <row r="77" spans="2:8" x14ac:dyDescent="0.3">
      <c r="B77" s="66" t="s">
        <v>86</v>
      </c>
      <c r="C77" s="33">
        <f t="shared" si="2"/>
        <v>4390622</v>
      </c>
      <c r="D77" s="33">
        <v>4086082</v>
      </c>
      <c r="E77" s="33">
        <v>304540</v>
      </c>
      <c r="F77" s="86">
        <v>77</v>
      </c>
      <c r="G77" s="109">
        <v>57021.064935064896</v>
      </c>
      <c r="H77" s="54"/>
    </row>
    <row r="78" spans="2:8" x14ac:dyDescent="0.3">
      <c r="B78" s="66" t="s">
        <v>87</v>
      </c>
      <c r="C78" s="33">
        <f t="shared" si="2"/>
        <v>12232753</v>
      </c>
      <c r="D78" s="33">
        <v>7626047</v>
      </c>
      <c r="E78" s="33">
        <v>4606706</v>
      </c>
      <c r="F78" s="114"/>
      <c r="G78" s="26"/>
      <c r="H78" s="54"/>
    </row>
    <row r="79" spans="2:8" x14ac:dyDescent="0.3">
      <c r="B79" s="67" t="s">
        <v>88</v>
      </c>
      <c r="C79" s="111">
        <f>SUM(C72:C78)</f>
        <v>57478837</v>
      </c>
      <c r="D79" s="111">
        <f>SUM(D72:D78)</f>
        <v>43044528</v>
      </c>
      <c r="E79" s="111">
        <f>SUM(E72:E78)</f>
        <v>14434309</v>
      </c>
      <c r="F79" s="115">
        <f>SUM(F72:F77)</f>
        <v>278.89999999999998</v>
      </c>
      <c r="G79" s="26"/>
      <c r="H79" s="54"/>
    </row>
    <row r="80" spans="2:8" x14ac:dyDescent="0.3">
      <c r="B80" s="67" t="s">
        <v>89</v>
      </c>
      <c r="C80" s="116">
        <f>IFERROR(C79/$C$54,"")</f>
        <v>2899.4570722356739</v>
      </c>
      <c r="D80" s="116">
        <f>IFERROR(D79/$C$54,"")</f>
        <v>2171.3341404358353</v>
      </c>
      <c r="E80" s="116">
        <f>IFERROR(E79/$C$54,"")</f>
        <v>728.12293179983863</v>
      </c>
      <c r="F80" s="117"/>
      <c r="G80" s="26"/>
      <c r="H80" s="54"/>
    </row>
    <row r="81" spans="2:8" x14ac:dyDescent="0.3">
      <c r="B81" s="67"/>
      <c r="D81"/>
      <c r="E81"/>
      <c r="F81" s="26"/>
      <c r="G81" s="26"/>
      <c r="H81" s="54"/>
    </row>
    <row r="82" spans="2:8" x14ac:dyDescent="0.3">
      <c r="B82" s="67" t="s">
        <v>90</v>
      </c>
      <c r="C82" s="33">
        <f>SUM(D82:E82)</f>
        <v>18661868</v>
      </c>
      <c r="D82" s="33">
        <v>18661868</v>
      </c>
      <c r="E82" s="33">
        <v>0</v>
      </c>
      <c r="F82" s="26"/>
      <c r="G82" s="26"/>
      <c r="H82" s="54"/>
    </row>
    <row r="83" spans="2:8" x14ac:dyDescent="0.3">
      <c r="B83" s="67" t="s">
        <v>91</v>
      </c>
      <c r="C83" s="116">
        <f>IFERROR(C82/$C$54,"")</f>
        <v>941.37752219531876</v>
      </c>
      <c r="D83" s="116">
        <f>IFERROR(D82/$C$54,"")</f>
        <v>941.37752219531876</v>
      </c>
      <c r="E83" s="116">
        <f>IFERROR(E82/$C$54,"")</f>
        <v>0</v>
      </c>
      <c r="F83" s="26"/>
      <c r="G83" s="26"/>
      <c r="H83" s="54"/>
    </row>
    <row r="84" spans="2:8" x14ac:dyDescent="0.3">
      <c r="B84" s="71"/>
      <c r="C84" s="26"/>
      <c r="D84" s="111"/>
      <c r="E84" s="111"/>
      <c r="F84" s="26"/>
      <c r="G84" s="26"/>
      <c r="H84" s="54"/>
    </row>
    <row r="85" spans="2:8" x14ac:dyDescent="0.3">
      <c r="B85" s="67" t="s">
        <v>92</v>
      </c>
      <c r="C85" s="111">
        <f t="shared" ref="C85:E86" si="3">SUM(C67,C79,C82)</f>
        <v>149122504</v>
      </c>
      <c r="D85" s="111">
        <f t="shared" si="3"/>
        <v>133834200</v>
      </c>
      <c r="E85" s="111">
        <f t="shared" si="3"/>
        <v>15288304</v>
      </c>
      <c r="F85" s="26"/>
      <c r="G85" s="26"/>
      <c r="H85" s="54"/>
    </row>
    <row r="86" spans="2:8" x14ac:dyDescent="0.3">
      <c r="B86" s="67" t="s">
        <v>93</v>
      </c>
      <c r="C86" s="118">
        <f t="shared" si="3"/>
        <v>7522.3216303470545</v>
      </c>
      <c r="D86" s="118">
        <f t="shared" si="3"/>
        <v>6751.1198547215499</v>
      </c>
      <c r="E86" s="118">
        <f t="shared" si="3"/>
        <v>771.20177562550452</v>
      </c>
      <c r="F86" s="26"/>
      <c r="G86" s="26"/>
      <c r="H86" s="54"/>
    </row>
    <row r="87" spans="2:8" x14ac:dyDescent="0.3">
      <c r="B87" s="67"/>
      <c r="C87" s="118"/>
      <c r="D87" s="118"/>
      <c r="E87" s="118"/>
      <c r="F87" s="26"/>
      <c r="G87" s="26"/>
      <c r="H87" s="54"/>
    </row>
    <row r="88" spans="2:8" x14ac:dyDescent="0.3">
      <c r="B88" s="67" t="s">
        <v>94</v>
      </c>
      <c r="C88" s="111">
        <f>C56-C85</f>
        <v>266024868</v>
      </c>
      <c r="D88" s="111">
        <f>D56-D85</f>
        <v>235401959</v>
      </c>
      <c r="E88" s="111">
        <f>E56-E85</f>
        <v>30622909</v>
      </c>
      <c r="F88" s="26"/>
      <c r="G88" s="26"/>
      <c r="H88" s="54"/>
    </row>
    <row r="89" spans="2:8" x14ac:dyDescent="0.3">
      <c r="B89" s="62" t="s">
        <v>66</v>
      </c>
      <c r="C89" s="63">
        <f>IFERROR(C88/$C$54,"")</f>
        <v>13419.333535108959</v>
      </c>
      <c r="D89" s="73"/>
      <c r="E89" s="73"/>
      <c r="F89" s="56"/>
      <c r="G89" s="56"/>
      <c r="H89" s="57"/>
    </row>
    <row r="90" spans="2:8" x14ac:dyDescent="0.3">
      <c r="G90" s="26"/>
      <c r="H90" s="26"/>
    </row>
    <row r="91" spans="2:8" x14ac:dyDescent="0.3">
      <c r="B91" s="27" t="s">
        <v>95</v>
      </c>
      <c r="G91" s="26"/>
      <c r="H91" s="56"/>
    </row>
    <row r="92" spans="2:8" x14ac:dyDescent="0.3">
      <c r="B92" s="58" t="s">
        <v>96</v>
      </c>
      <c r="C92" s="33">
        <v>109863782</v>
      </c>
      <c r="D92" s="50"/>
      <c r="E92" s="50"/>
      <c r="F92" s="50"/>
      <c r="G92" s="50"/>
      <c r="H92" s="52"/>
    </row>
    <row r="93" spans="2:8" x14ac:dyDescent="0.3">
      <c r="B93" s="53" t="s">
        <v>97</v>
      </c>
      <c r="C93" s="46">
        <f>C82</f>
        <v>18661868</v>
      </c>
      <c r="D93" s="26"/>
      <c r="E93" s="26"/>
      <c r="F93" s="26"/>
      <c r="G93" s="26"/>
      <c r="H93" s="54"/>
    </row>
    <row r="94" spans="2:8" x14ac:dyDescent="0.3">
      <c r="B94" s="53" t="s">
        <v>98</v>
      </c>
      <c r="C94" s="46">
        <f>C92-C93</f>
        <v>91201914</v>
      </c>
      <c r="D94" s="26"/>
      <c r="E94" s="26"/>
      <c r="F94" s="26"/>
      <c r="G94" s="26"/>
      <c r="H94" s="54"/>
    </row>
    <row r="95" spans="2:8" x14ac:dyDescent="0.3">
      <c r="B95" s="53" t="s">
        <v>99</v>
      </c>
      <c r="C95" s="33">
        <v>256863094</v>
      </c>
      <c r="D95" s="26"/>
      <c r="E95" s="26"/>
      <c r="F95" s="26"/>
      <c r="G95" s="26"/>
      <c r="H95" s="54"/>
    </row>
    <row r="96" spans="2:8" x14ac:dyDescent="0.3">
      <c r="B96" s="55" t="s">
        <v>100</v>
      </c>
      <c r="C96" s="90">
        <f>IFERROR(ROUND(C94/C95,4),"0.00%")</f>
        <v>0.35510000000000003</v>
      </c>
      <c r="D96" s="56"/>
      <c r="E96" s="56"/>
      <c r="F96" s="56"/>
      <c r="G96" s="56"/>
      <c r="H96" s="57"/>
    </row>
  </sheetData>
  <protectedRanges>
    <protectedRange algorithmName="SHA-512" hashValue="Tm+4ymRCvx+/ec9lVfeLYQdrQLBz/f9EW6RMMDXmeiSSQlU6WP7pB+eP4VaGLjVxpMykClbRNsED3onKMjt3kg==" saltValue="Wq1GXfArXmfvwtGuKhLjZQ==" spinCount="100000" sqref="G6:H9 C6:D9 C92:C95 C53 C84 C82:E82 G1:H4 D45:E45 C14:E17 C62:F66 C72:F78 C22:E28 D34:F44 C34:C45 C33:F33" name="PartA"/>
    <protectedRange algorithmName="SHA-512" hashValue="Tm+4ymRCvx+/ec9lVfeLYQdrQLBz/f9EW6RMMDXmeiSSQlU6WP7pB+eP4VaGLjVxpMykClbRNsED3onKMjt3kg==" saltValue="Wq1GXfArXmfvwtGuKhLjZQ==" spinCount="100000" sqref="C51:C52" name="PartA_1"/>
  </protectedRanges>
  <mergeCells count="16">
    <mergeCell ref="D70:E70"/>
    <mergeCell ref="D60:E60"/>
    <mergeCell ref="G1:H1"/>
    <mergeCell ref="G2:H2"/>
    <mergeCell ref="C6:D6"/>
    <mergeCell ref="C7:D7"/>
    <mergeCell ref="C8:D8"/>
    <mergeCell ref="C9:D9"/>
    <mergeCell ref="G6:H6"/>
    <mergeCell ref="G7:H7"/>
    <mergeCell ref="G8:H8"/>
    <mergeCell ref="G9:H9"/>
    <mergeCell ref="D20:E20"/>
    <mergeCell ref="D12:E12"/>
    <mergeCell ref="D31:E31"/>
    <mergeCell ref="G3:H3"/>
  </mergeCells>
  <dataValidations disablePrompts="1" count="2">
    <dataValidation type="textLength" operator="equal" allowBlank="1" showInputMessage="1" showErrorMessage="1" errorTitle="Code Length Error" error="Please input the district BEDS Code with exactly 6 characters." sqref="G2:H2" xr:uid="{00000000-0002-0000-0000-000000000000}">
      <formula1>6</formula1>
    </dataValidation>
    <dataValidation type="textLength" operator="equal" allowBlank="1" showInputMessage="1" showErrorMessage="1" errorTitle="Zip Code Entry Error" error="Please input a 5 digit zip code." sqref="G9:H9" xr:uid="{00000000-0002-0000-0000-000001000000}">
      <formula1>5</formula1>
    </dataValidation>
  </dataValidations>
  <printOptions horizontalCentered="1"/>
  <pageMargins left="0.1" right="0.1" top="0.1" bottom="0.1" header="0.3" footer="0.3"/>
  <pageSetup paperSize="5" orientation="portrait" r:id="rId1"/>
  <ignoredErrors>
    <ignoredError sqref="C14:C17 C62:C66 C72:C78 C82 C22:C28 C45 C34:C4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E76FB8-5A2E-45CA-9CC0-640F762A9764}">
  <sheetPr codeName="Sheet1">
    <pageSetUpPr fitToPage="1"/>
  </sheetPr>
  <dimension ref="A1:Y38"/>
  <sheetViews>
    <sheetView showGridLines="0" tabSelected="1" workbookViewId="0">
      <selection activeCell="E7" sqref="E7"/>
    </sheetView>
  </sheetViews>
  <sheetFormatPr defaultColWidth="9.140625" defaultRowHeight="16.5" x14ac:dyDescent="0.3"/>
  <cols>
    <col min="1" max="1" width="15.5703125" style="25" customWidth="1"/>
    <col min="2" max="2" width="40.42578125" style="25" bestFit="1" customWidth="1"/>
    <col min="3" max="3" width="24.42578125" style="25" customWidth="1"/>
    <col min="4" max="4" width="23.85546875" style="25" customWidth="1"/>
    <col min="5" max="5" width="11" customWidth="1"/>
    <col min="6" max="6" width="11" style="25" customWidth="1"/>
    <col min="7" max="10" width="13.7109375" style="25" customWidth="1"/>
    <col min="11" max="16" width="12" style="25" customWidth="1"/>
    <col min="17" max="23" width="15.7109375" style="25" customWidth="1"/>
    <col min="24" max="24" width="12.42578125" style="25" customWidth="1"/>
    <col min="25" max="25" width="12.140625" style="25" customWidth="1"/>
    <col min="26" max="26" width="9.140625" style="25" customWidth="1"/>
    <col min="27" max="16384" width="9.140625" style="25"/>
  </cols>
  <sheetData>
    <row r="1" spans="1:25" customFormat="1" ht="18" customHeight="1" x14ac:dyDescent="0.35">
      <c r="A1" s="24" t="s">
        <v>101</v>
      </c>
    </row>
    <row r="2" spans="1:25" customFormat="1" ht="15" customHeight="1" x14ac:dyDescent="0.25"/>
    <row r="3" spans="1:25" customFormat="1" ht="15" customHeight="1" x14ac:dyDescent="0.25"/>
    <row r="5" spans="1:25" s="26" customFormat="1" ht="15" customHeight="1" x14ac:dyDescent="0.3"/>
    <row r="6" spans="1:25" s="27" customFormat="1" ht="15" customHeight="1" x14ac:dyDescent="0.3">
      <c r="E6" s="23" t="s">
        <v>102</v>
      </c>
      <c r="F6" s="22"/>
      <c r="G6" s="23" t="s">
        <v>103</v>
      </c>
      <c r="H6" s="16"/>
      <c r="I6" s="16"/>
      <c r="J6" s="22"/>
      <c r="K6" s="23" t="s">
        <v>104</v>
      </c>
      <c r="L6" s="16"/>
      <c r="M6" s="16"/>
      <c r="N6" s="16"/>
      <c r="O6" s="16"/>
      <c r="P6" s="22"/>
      <c r="Q6" s="23" t="s">
        <v>105</v>
      </c>
      <c r="R6" s="16"/>
      <c r="S6" s="16"/>
      <c r="T6" s="16"/>
      <c r="U6" s="16"/>
      <c r="V6" s="16"/>
      <c r="W6" s="16"/>
      <c r="X6" s="16"/>
      <c r="Y6" s="22"/>
    </row>
    <row r="7" spans="1:25" s="29" customFormat="1" ht="75" customHeight="1" x14ac:dyDescent="0.3">
      <c r="A7" s="79" t="s">
        <v>3</v>
      </c>
      <c r="B7" s="79" t="s">
        <v>106</v>
      </c>
      <c r="C7" s="79" t="s">
        <v>107</v>
      </c>
      <c r="D7" s="79" t="s">
        <v>108</v>
      </c>
      <c r="E7" s="79" t="s">
        <v>109</v>
      </c>
      <c r="F7" s="93" t="s">
        <v>110</v>
      </c>
      <c r="G7" s="79" t="s">
        <v>111</v>
      </c>
      <c r="H7" s="93" t="s">
        <v>112</v>
      </c>
      <c r="I7" s="93" t="s">
        <v>113</v>
      </c>
      <c r="J7" s="93" t="s">
        <v>114</v>
      </c>
      <c r="K7" s="79" t="s">
        <v>115</v>
      </c>
      <c r="L7" s="93" t="s">
        <v>116</v>
      </c>
      <c r="M7" s="93" t="s">
        <v>117</v>
      </c>
      <c r="N7" s="93" t="s">
        <v>118</v>
      </c>
      <c r="O7" s="93" t="s">
        <v>119</v>
      </c>
      <c r="P7" s="93" t="s">
        <v>120</v>
      </c>
      <c r="Q7" s="79" t="s">
        <v>121</v>
      </c>
      <c r="R7" s="93" t="s">
        <v>122</v>
      </c>
      <c r="S7" s="93" t="s">
        <v>123</v>
      </c>
      <c r="T7" s="93" t="s">
        <v>124</v>
      </c>
      <c r="U7" s="93" t="s">
        <v>125</v>
      </c>
      <c r="V7" s="93" t="s">
        <v>126</v>
      </c>
      <c r="W7" s="93" t="s">
        <v>68</v>
      </c>
      <c r="X7" s="93" t="s">
        <v>127</v>
      </c>
      <c r="Y7" s="92" t="s">
        <v>128</v>
      </c>
    </row>
    <row r="8" spans="1:25" s="29" customFormat="1" ht="15" customHeight="1" x14ac:dyDescent="0.3">
      <c r="A8" s="119" t="s">
        <v>129</v>
      </c>
      <c r="B8" s="120" t="s">
        <v>130</v>
      </c>
      <c r="C8" s="119" t="s">
        <v>131</v>
      </c>
      <c r="D8" s="121" t="s">
        <v>132</v>
      </c>
      <c r="E8" s="122" t="s">
        <v>133</v>
      </c>
      <c r="F8" s="122" t="s">
        <v>134</v>
      </c>
      <c r="G8" s="122" t="s">
        <v>135</v>
      </c>
      <c r="H8" s="122"/>
      <c r="I8" s="122" t="s">
        <v>136</v>
      </c>
      <c r="J8" s="94"/>
      <c r="K8" s="95">
        <v>403</v>
      </c>
      <c r="L8" s="95">
        <v>0</v>
      </c>
      <c r="M8" s="95">
        <v>0</v>
      </c>
      <c r="N8" s="95">
        <v>311</v>
      </c>
      <c r="O8" s="95">
        <v>4</v>
      </c>
      <c r="P8" s="95">
        <v>112</v>
      </c>
      <c r="Q8" s="96">
        <v>17</v>
      </c>
      <c r="R8" s="96">
        <v>25.2</v>
      </c>
      <c r="S8" s="96">
        <v>8</v>
      </c>
      <c r="T8" s="96">
        <v>3</v>
      </c>
      <c r="U8" s="96">
        <v>9.9</v>
      </c>
      <c r="V8" s="96">
        <v>2</v>
      </c>
      <c r="W8" s="107">
        <f t="shared" ref="W8:W37" si="0">SUM(Q8:V8)</f>
        <v>65.099999999999994</v>
      </c>
      <c r="X8" s="107">
        <f t="shared" ref="X8:X37" si="1">SUM(Q8:R8)</f>
        <v>42.2</v>
      </c>
      <c r="Y8" s="108">
        <f t="shared" ref="Y8:Y37" si="2">SUM(S8:V8)</f>
        <v>22.9</v>
      </c>
    </row>
    <row r="9" spans="1:25" s="29" customFormat="1" ht="15" x14ac:dyDescent="0.3">
      <c r="A9" s="119" t="s">
        <v>137</v>
      </c>
      <c r="B9" s="120" t="s">
        <v>138</v>
      </c>
      <c r="C9" s="119" t="s">
        <v>139</v>
      </c>
      <c r="D9" s="121" t="s">
        <v>140</v>
      </c>
      <c r="E9" s="122" t="s">
        <v>141</v>
      </c>
      <c r="F9" s="122" t="s">
        <v>142</v>
      </c>
      <c r="G9" s="122" t="s">
        <v>135</v>
      </c>
      <c r="H9" s="122"/>
      <c r="I9" s="122" t="s">
        <v>136</v>
      </c>
      <c r="J9" s="94"/>
      <c r="K9" s="95">
        <v>327</v>
      </c>
      <c r="L9" s="95">
        <v>36</v>
      </c>
      <c r="M9" s="95">
        <v>12</v>
      </c>
      <c r="N9" s="95">
        <v>284</v>
      </c>
      <c r="O9" s="95">
        <v>29</v>
      </c>
      <c r="P9" s="95">
        <v>80</v>
      </c>
      <c r="Q9" s="96">
        <v>9</v>
      </c>
      <c r="R9" s="96">
        <v>33.9</v>
      </c>
      <c r="S9" s="96">
        <v>16</v>
      </c>
      <c r="T9" s="96">
        <v>2</v>
      </c>
      <c r="U9" s="96">
        <v>7.2</v>
      </c>
      <c r="V9" s="96">
        <v>2</v>
      </c>
      <c r="W9" s="107">
        <f t="shared" si="0"/>
        <v>70.099999999999994</v>
      </c>
      <c r="X9" s="107">
        <f t="shared" si="1"/>
        <v>42.9</v>
      </c>
      <c r="Y9" s="108">
        <f t="shared" si="2"/>
        <v>27.2</v>
      </c>
    </row>
    <row r="10" spans="1:25" s="29" customFormat="1" ht="15" x14ac:dyDescent="0.3">
      <c r="A10" s="119" t="s">
        <v>143</v>
      </c>
      <c r="B10" s="120" t="s">
        <v>144</v>
      </c>
      <c r="C10" s="119" t="s">
        <v>145</v>
      </c>
      <c r="D10" s="121" t="s">
        <v>140</v>
      </c>
      <c r="E10" s="122" t="s">
        <v>141</v>
      </c>
      <c r="F10" s="122" t="s">
        <v>142</v>
      </c>
      <c r="G10" s="122" t="s">
        <v>135</v>
      </c>
      <c r="H10" s="122"/>
      <c r="I10" s="122" t="s">
        <v>136</v>
      </c>
      <c r="J10" s="94"/>
      <c r="K10" s="95">
        <v>391</v>
      </c>
      <c r="L10" s="95">
        <v>36</v>
      </c>
      <c r="M10" s="95">
        <v>14</v>
      </c>
      <c r="N10" s="95">
        <v>333</v>
      </c>
      <c r="O10" s="95">
        <v>0</v>
      </c>
      <c r="P10" s="95">
        <v>84</v>
      </c>
      <c r="Q10" s="96">
        <v>10.5</v>
      </c>
      <c r="R10" s="96">
        <v>28.1</v>
      </c>
      <c r="S10" s="96">
        <v>15</v>
      </c>
      <c r="T10" s="96">
        <v>2</v>
      </c>
      <c r="U10" s="96">
        <v>7.1</v>
      </c>
      <c r="V10" s="96">
        <v>2</v>
      </c>
      <c r="W10" s="107">
        <f t="shared" si="0"/>
        <v>64.7</v>
      </c>
      <c r="X10" s="107">
        <f t="shared" si="1"/>
        <v>38.6</v>
      </c>
      <c r="Y10" s="108">
        <f t="shared" si="2"/>
        <v>26.1</v>
      </c>
    </row>
    <row r="11" spans="1:25" s="29" customFormat="1" ht="15" x14ac:dyDescent="0.3">
      <c r="A11" s="119" t="s">
        <v>146</v>
      </c>
      <c r="B11" s="120" t="s">
        <v>147</v>
      </c>
      <c r="C11" s="119" t="s">
        <v>148</v>
      </c>
      <c r="D11" s="121" t="s">
        <v>149</v>
      </c>
      <c r="E11" s="122" t="s">
        <v>141</v>
      </c>
      <c r="F11" s="122" t="s">
        <v>134</v>
      </c>
      <c r="G11" s="122" t="s">
        <v>135</v>
      </c>
      <c r="H11" s="122"/>
      <c r="I11" s="122" t="s">
        <v>136</v>
      </c>
      <c r="J11" s="94"/>
      <c r="K11" s="95">
        <v>649</v>
      </c>
      <c r="L11" s="95">
        <v>30</v>
      </c>
      <c r="M11" s="95">
        <v>5</v>
      </c>
      <c r="N11" s="95">
        <v>424</v>
      </c>
      <c r="O11" s="95">
        <v>102</v>
      </c>
      <c r="P11" s="95">
        <v>158</v>
      </c>
      <c r="Q11" s="96">
        <v>10.3</v>
      </c>
      <c r="R11" s="96">
        <v>58.9</v>
      </c>
      <c r="S11" s="96">
        <v>40</v>
      </c>
      <c r="T11" s="96">
        <v>3</v>
      </c>
      <c r="U11" s="96">
        <v>9</v>
      </c>
      <c r="V11" s="96">
        <v>3</v>
      </c>
      <c r="W11" s="107">
        <f t="shared" si="0"/>
        <v>124.2</v>
      </c>
      <c r="X11" s="107">
        <f t="shared" si="1"/>
        <v>69.2</v>
      </c>
      <c r="Y11" s="108">
        <f t="shared" si="2"/>
        <v>55</v>
      </c>
    </row>
    <row r="12" spans="1:25" s="29" customFormat="1" ht="15" x14ac:dyDescent="0.3">
      <c r="A12" s="119" t="s">
        <v>150</v>
      </c>
      <c r="B12" s="120" t="s">
        <v>151</v>
      </c>
      <c r="C12" s="119" t="s">
        <v>152</v>
      </c>
      <c r="D12" s="121" t="s">
        <v>149</v>
      </c>
      <c r="E12" s="122" t="s">
        <v>141</v>
      </c>
      <c r="F12" s="122" t="s">
        <v>134</v>
      </c>
      <c r="G12" s="122" t="s">
        <v>135</v>
      </c>
      <c r="H12" s="122"/>
      <c r="I12" s="122" t="s">
        <v>136</v>
      </c>
      <c r="J12" s="94"/>
      <c r="K12" s="95">
        <v>606</v>
      </c>
      <c r="L12" s="95">
        <v>32</v>
      </c>
      <c r="M12" s="95">
        <v>2</v>
      </c>
      <c r="N12" s="95">
        <v>445</v>
      </c>
      <c r="O12" s="95">
        <v>55</v>
      </c>
      <c r="P12" s="95">
        <v>127</v>
      </c>
      <c r="Q12" s="96">
        <v>13.4</v>
      </c>
      <c r="R12" s="96">
        <v>52.6</v>
      </c>
      <c r="S12" s="96">
        <v>8</v>
      </c>
      <c r="T12" s="96">
        <v>3</v>
      </c>
      <c r="U12" s="96">
        <v>9.1</v>
      </c>
      <c r="V12" s="96">
        <v>3</v>
      </c>
      <c r="W12" s="107">
        <f t="shared" si="0"/>
        <v>89.1</v>
      </c>
      <c r="X12" s="107">
        <f t="shared" si="1"/>
        <v>66</v>
      </c>
      <c r="Y12" s="108">
        <f t="shared" si="2"/>
        <v>23.1</v>
      </c>
    </row>
    <row r="13" spans="1:25" s="29" customFormat="1" ht="15" x14ac:dyDescent="0.3">
      <c r="A13" s="119" t="s">
        <v>153</v>
      </c>
      <c r="B13" s="120" t="s">
        <v>154</v>
      </c>
      <c r="C13" s="119" t="s">
        <v>155</v>
      </c>
      <c r="D13" s="121" t="s">
        <v>140</v>
      </c>
      <c r="E13" s="122" t="s">
        <v>141</v>
      </c>
      <c r="F13" s="122" t="s">
        <v>142</v>
      </c>
      <c r="G13" s="122" t="s">
        <v>135</v>
      </c>
      <c r="H13" s="122"/>
      <c r="I13" s="122" t="s">
        <v>136</v>
      </c>
      <c r="J13" s="94"/>
      <c r="K13" s="95">
        <v>298</v>
      </c>
      <c r="L13" s="95">
        <v>43</v>
      </c>
      <c r="M13" s="95">
        <v>14</v>
      </c>
      <c r="N13" s="95">
        <v>239</v>
      </c>
      <c r="O13" s="95">
        <v>0</v>
      </c>
      <c r="P13" s="95">
        <v>80</v>
      </c>
      <c r="Q13" s="96">
        <v>6.6</v>
      </c>
      <c r="R13" s="96">
        <v>32.200000000000003</v>
      </c>
      <c r="S13" s="96">
        <v>21</v>
      </c>
      <c r="T13" s="96">
        <v>3</v>
      </c>
      <c r="U13" s="96">
        <v>7.3</v>
      </c>
      <c r="V13" s="96">
        <v>2</v>
      </c>
      <c r="W13" s="107">
        <f t="shared" si="0"/>
        <v>72.100000000000009</v>
      </c>
      <c r="X13" s="107">
        <f t="shared" si="1"/>
        <v>38.800000000000004</v>
      </c>
      <c r="Y13" s="108">
        <f t="shared" si="2"/>
        <v>33.299999999999997</v>
      </c>
    </row>
    <row r="14" spans="1:25" s="29" customFormat="1" ht="15" x14ac:dyDescent="0.3">
      <c r="A14" s="119" t="s">
        <v>156</v>
      </c>
      <c r="B14" s="120" t="s">
        <v>157</v>
      </c>
      <c r="C14" s="119" t="s">
        <v>158</v>
      </c>
      <c r="D14" s="121" t="s">
        <v>140</v>
      </c>
      <c r="E14" s="122" t="s">
        <v>141</v>
      </c>
      <c r="F14" s="122" t="s">
        <v>142</v>
      </c>
      <c r="G14" s="122" t="s">
        <v>135</v>
      </c>
      <c r="H14" s="122"/>
      <c r="I14" s="122" t="s">
        <v>136</v>
      </c>
      <c r="J14" s="94"/>
      <c r="K14" s="95">
        <v>282</v>
      </c>
      <c r="L14" s="95">
        <v>117</v>
      </c>
      <c r="M14" s="95">
        <v>8</v>
      </c>
      <c r="N14" s="95">
        <v>202</v>
      </c>
      <c r="O14" s="95">
        <v>49</v>
      </c>
      <c r="P14" s="95">
        <v>73</v>
      </c>
      <c r="Q14" s="96">
        <v>8</v>
      </c>
      <c r="R14" s="96">
        <v>33.6</v>
      </c>
      <c r="S14" s="96">
        <v>36</v>
      </c>
      <c r="T14" s="96">
        <v>2</v>
      </c>
      <c r="U14" s="96">
        <v>4.3</v>
      </c>
      <c r="V14" s="96">
        <v>2</v>
      </c>
      <c r="W14" s="107">
        <f t="shared" si="0"/>
        <v>85.899999999999991</v>
      </c>
      <c r="X14" s="107">
        <f t="shared" si="1"/>
        <v>41.6</v>
      </c>
      <c r="Y14" s="108">
        <f t="shared" si="2"/>
        <v>44.3</v>
      </c>
    </row>
    <row r="15" spans="1:25" s="29" customFormat="1" ht="15" x14ac:dyDescent="0.3">
      <c r="A15" s="119" t="s">
        <v>159</v>
      </c>
      <c r="B15" s="120" t="s">
        <v>160</v>
      </c>
      <c r="C15" s="119" t="s">
        <v>161</v>
      </c>
      <c r="D15" s="121" t="s">
        <v>140</v>
      </c>
      <c r="E15" s="122" t="s">
        <v>141</v>
      </c>
      <c r="F15" s="122" t="s">
        <v>133</v>
      </c>
      <c r="G15" s="122" t="s">
        <v>135</v>
      </c>
      <c r="H15" s="122"/>
      <c r="I15" s="122" t="s">
        <v>136</v>
      </c>
      <c r="J15" s="94"/>
      <c r="K15" s="95">
        <v>514</v>
      </c>
      <c r="L15" s="95">
        <v>26</v>
      </c>
      <c r="M15" s="95">
        <v>10</v>
      </c>
      <c r="N15" s="95">
        <v>372</v>
      </c>
      <c r="O15" s="95">
        <v>84</v>
      </c>
      <c r="P15" s="95">
        <v>100</v>
      </c>
      <c r="Q15" s="96">
        <v>8</v>
      </c>
      <c r="R15" s="96">
        <v>38.299999999999997</v>
      </c>
      <c r="S15" s="96">
        <v>13</v>
      </c>
      <c r="T15" s="96">
        <v>2</v>
      </c>
      <c r="U15" s="96">
        <v>6</v>
      </c>
      <c r="V15" s="96">
        <v>2</v>
      </c>
      <c r="W15" s="107">
        <f t="shared" si="0"/>
        <v>69.3</v>
      </c>
      <c r="X15" s="107">
        <f t="shared" si="1"/>
        <v>46.3</v>
      </c>
      <c r="Y15" s="108">
        <f t="shared" si="2"/>
        <v>23</v>
      </c>
    </row>
    <row r="16" spans="1:25" s="29" customFormat="1" ht="15" x14ac:dyDescent="0.3">
      <c r="A16" s="119" t="s">
        <v>162</v>
      </c>
      <c r="B16" s="120" t="s">
        <v>163</v>
      </c>
      <c r="C16" s="119" t="s">
        <v>164</v>
      </c>
      <c r="D16" s="121" t="s">
        <v>149</v>
      </c>
      <c r="E16" s="122" t="s">
        <v>141</v>
      </c>
      <c r="F16" s="122" t="s">
        <v>134</v>
      </c>
      <c r="G16" s="122" t="s">
        <v>135</v>
      </c>
      <c r="H16" s="122"/>
      <c r="I16" s="122" t="s">
        <v>136</v>
      </c>
      <c r="J16" s="94"/>
      <c r="K16" s="95">
        <v>909</v>
      </c>
      <c r="L16" s="95">
        <v>31</v>
      </c>
      <c r="M16" s="95">
        <v>19</v>
      </c>
      <c r="N16" s="95">
        <v>673</v>
      </c>
      <c r="O16" s="95">
        <v>204</v>
      </c>
      <c r="P16" s="95">
        <v>141</v>
      </c>
      <c r="Q16" s="96">
        <v>12.2</v>
      </c>
      <c r="R16" s="96">
        <v>62.1</v>
      </c>
      <c r="S16" s="96">
        <v>19</v>
      </c>
      <c r="T16" s="96">
        <v>4</v>
      </c>
      <c r="U16" s="96">
        <v>10.5</v>
      </c>
      <c r="V16" s="96">
        <v>5</v>
      </c>
      <c r="W16" s="107">
        <f t="shared" si="0"/>
        <v>112.8</v>
      </c>
      <c r="X16" s="107">
        <f t="shared" si="1"/>
        <v>74.3</v>
      </c>
      <c r="Y16" s="108">
        <f t="shared" si="2"/>
        <v>38.5</v>
      </c>
    </row>
    <row r="17" spans="1:25" s="29" customFormat="1" ht="15" x14ac:dyDescent="0.3">
      <c r="A17" s="119" t="s">
        <v>165</v>
      </c>
      <c r="B17" s="120" t="s">
        <v>166</v>
      </c>
      <c r="C17" s="119" t="s">
        <v>167</v>
      </c>
      <c r="D17" s="121" t="s">
        <v>140</v>
      </c>
      <c r="E17" s="122" t="s">
        <v>141</v>
      </c>
      <c r="F17" s="122" t="s">
        <v>142</v>
      </c>
      <c r="G17" s="122" t="s">
        <v>135</v>
      </c>
      <c r="H17" s="122"/>
      <c r="I17" s="122" t="s">
        <v>136</v>
      </c>
      <c r="J17" s="94"/>
      <c r="K17" s="95">
        <v>666</v>
      </c>
      <c r="L17" s="95">
        <v>65</v>
      </c>
      <c r="M17" s="95">
        <v>23</v>
      </c>
      <c r="N17" s="95">
        <v>604</v>
      </c>
      <c r="O17" s="95">
        <v>225</v>
      </c>
      <c r="P17" s="95">
        <v>116</v>
      </c>
      <c r="Q17" s="96">
        <v>11</v>
      </c>
      <c r="R17" s="96">
        <v>43.9</v>
      </c>
      <c r="S17" s="96">
        <v>14</v>
      </c>
      <c r="T17" s="96">
        <v>3</v>
      </c>
      <c r="U17" s="96">
        <v>9</v>
      </c>
      <c r="V17" s="96">
        <v>3</v>
      </c>
      <c r="W17" s="107">
        <f t="shared" si="0"/>
        <v>83.9</v>
      </c>
      <c r="X17" s="107">
        <f t="shared" si="1"/>
        <v>54.9</v>
      </c>
      <c r="Y17" s="108">
        <f t="shared" si="2"/>
        <v>29</v>
      </c>
    </row>
    <row r="18" spans="1:25" s="29" customFormat="1" ht="15" x14ac:dyDescent="0.3">
      <c r="A18" s="119" t="s">
        <v>168</v>
      </c>
      <c r="B18" s="120" t="s">
        <v>169</v>
      </c>
      <c r="C18" s="119" t="s">
        <v>170</v>
      </c>
      <c r="D18" s="121" t="s">
        <v>149</v>
      </c>
      <c r="E18" s="122" t="s">
        <v>141</v>
      </c>
      <c r="F18" s="122" t="s">
        <v>134</v>
      </c>
      <c r="G18" s="122" t="s">
        <v>135</v>
      </c>
      <c r="H18" s="122"/>
      <c r="I18" s="122" t="s">
        <v>136</v>
      </c>
      <c r="J18" s="94"/>
      <c r="K18" s="95">
        <v>851</v>
      </c>
      <c r="L18" s="95">
        <v>18</v>
      </c>
      <c r="M18" s="95">
        <v>5</v>
      </c>
      <c r="N18" s="95">
        <v>765</v>
      </c>
      <c r="O18" s="95">
        <v>203</v>
      </c>
      <c r="P18" s="95">
        <v>189</v>
      </c>
      <c r="Q18" s="96">
        <v>23</v>
      </c>
      <c r="R18" s="96">
        <v>60.1</v>
      </c>
      <c r="S18" s="96">
        <v>17</v>
      </c>
      <c r="T18" s="96">
        <v>4</v>
      </c>
      <c r="U18" s="96">
        <v>11.5</v>
      </c>
      <c r="V18" s="96">
        <v>3.5</v>
      </c>
      <c r="W18" s="107">
        <f t="shared" si="0"/>
        <v>119.1</v>
      </c>
      <c r="X18" s="107">
        <f t="shared" si="1"/>
        <v>83.1</v>
      </c>
      <c r="Y18" s="108">
        <f t="shared" si="2"/>
        <v>36</v>
      </c>
    </row>
    <row r="19" spans="1:25" s="29" customFormat="1" ht="15" x14ac:dyDescent="0.3">
      <c r="A19" s="119" t="s">
        <v>171</v>
      </c>
      <c r="B19" s="120" t="s">
        <v>172</v>
      </c>
      <c r="C19" s="119" t="s">
        <v>173</v>
      </c>
      <c r="D19" s="121" t="s">
        <v>140</v>
      </c>
      <c r="E19" s="122" t="s">
        <v>141</v>
      </c>
      <c r="F19" s="122" t="s">
        <v>142</v>
      </c>
      <c r="G19" s="122" t="s">
        <v>135</v>
      </c>
      <c r="H19" s="122"/>
      <c r="I19" s="122" t="s">
        <v>136</v>
      </c>
      <c r="J19" s="94"/>
      <c r="K19" s="95">
        <v>332</v>
      </c>
      <c r="L19" s="95">
        <v>22</v>
      </c>
      <c r="M19" s="95">
        <v>12</v>
      </c>
      <c r="N19" s="95">
        <v>294</v>
      </c>
      <c r="O19" s="95">
        <v>49</v>
      </c>
      <c r="P19" s="95">
        <v>60</v>
      </c>
      <c r="Q19" s="96">
        <v>13</v>
      </c>
      <c r="R19" s="96">
        <v>21.6</v>
      </c>
      <c r="S19" s="96">
        <v>15</v>
      </c>
      <c r="T19" s="96">
        <v>3</v>
      </c>
      <c r="U19" s="96">
        <v>8.9</v>
      </c>
      <c r="V19" s="96">
        <v>2</v>
      </c>
      <c r="W19" s="107">
        <f t="shared" si="0"/>
        <v>63.5</v>
      </c>
      <c r="X19" s="107">
        <f t="shared" si="1"/>
        <v>34.6</v>
      </c>
      <c r="Y19" s="108">
        <f t="shared" si="2"/>
        <v>28.9</v>
      </c>
    </row>
    <row r="20" spans="1:25" s="29" customFormat="1" ht="15" x14ac:dyDescent="0.3">
      <c r="A20" s="119" t="s">
        <v>174</v>
      </c>
      <c r="B20" s="120" t="s">
        <v>175</v>
      </c>
      <c r="C20" s="119" t="s">
        <v>176</v>
      </c>
      <c r="D20" s="121" t="s">
        <v>140</v>
      </c>
      <c r="E20" s="122" t="s">
        <v>141</v>
      </c>
      <c r="F20" s="122" t="s">
        <v>142</v>
      </c>
      <c r="G20" s="122" t="s">
        <v>135</v>
      </c>
      <c r="H20" s="122"/>
      <c r="I20" s="122" t="s">
        <v>136</v>
      </c>
      <c r="J20" s="94"/>
      <c r="K20" s="95">
        <v>528</v>
      </c>
      <c r="L20" s="95">
        <v>27</v>
      </c>
      <c r="M20" s="95">
        <v>8</v>
      </c>
      <c r="N20" s="95">
        <v>481</v>
      </c>
      <c r="O20" s="95">
        <v>201</v>
      </c>
      <c r="P20" s="95">
        <v>137</v>
      </c>
      <c r="Q20" s="96">
        <v>17</v>
      </c>
      <c r="R20" s="96">
        <v>37.9</v>
      </c>
      <c r="S20" s="96">
        <v>14</v>
      </c>
      <c r="T20" s="96">
        <v>2</v>
      </c>
      <c r="U20" s="96">
        <v>8</v>
      </c>
      <c r="V20" s="96">
        <v>2</v>
      </c>
      <c r="W20" s="107">
        <f t="shared" si="0"/>
        <v>80.900000000000006</v>
      </c>
      <c r="X20" s="107">
        <f t="shared" si="1"/>
        <v>54.9</v>
      </c>
      <c r="Y20" s="108">
        <f t="shared" si="2"/>
        <v>26</v>
      </c>
    </row>
    <row r="21" spans="1:25" s="29" customFormat="1" ht="15" x14ac:dyDescent="0.3">
      <c r="A21" s="119" t="s">
        <v>177</v>
      </c>
      <c r="B21" s="120" t="s">
        <v>178</v>
      </c>
      <c r="C21" s="119" t="s">
        <v>179</v>
      </c>
      <c r="D21" s="121" t="s">
        <v>149</v>
      </c>
      <c r="E21" s="122" t="s">
        <v>141</v>
      </c>
      <c r="F21" s="122" t="s">
        <v>134</v>
      </c>
      <c r="G21" s="122" t="s">
        <v>135</v>
      </c>
      <c r="H21" s="122"/>
      <c r="I21" s="122" t="s">
        <v>136</v>
      </c>
      <c r="J21" s="94"/>
      <c r="K21" s="95">
        <v>793</v>
      </c>
      <c r="L21" s="95">
        <v>42</v>
      </c>
      <c r="M21" s="95">
        <v>19</v>
      </c>
      <c r="N21" s="95">
        <v>619</v>
      </c>
      <c r="O21" s="95">
        <v>137</v>
      </c>
      <c r="P21" s="95">
        <v>151</v>
      </c>
      <c r="Q21" s="96">
        <v>16.899999999999999</v>
      </c>
      <c r="R21" s="96">
        <v>54.2</v>
      </c>
      <c r="S21" s="96">
        <v>21</v>
      </c>
      <c r="T21" s="96">
        <v>4</v>
      </c>
      <c r="U21" s="96">
        <v>9.5</v>
      </c>
      <c r="V21" s="96">
        <v>3.5</v>
      </c>
      <c r="W21" s="107">
        <f t="shared" si="0"/>
        <v>109.1</v>
      </c>
      <c r="X21" s="107">
        <f t="shared" si="1"/>
        <v>71.099999999999994</v>
      </c>
      <c r="Y21" s="108">
        <f t="shared" si="2"/>
        <v>38</v>
      </c>
    </row>
    <row r="22" spans="1:25" s="29" customFormat="1" ht="15" x14ac:dyDescent="0.3">
      <c r="A22" s="119" t="s">
        <v>180</v>
      </c>
      <c r="B22" s="120" t="s">
        <v>181</v>
      </c>
      <c r="C22" s="119" t="s">
        <v>182</v>
      </c>
      <c r="D22" s="121" t="s">
        <v>183</v>
      </c>
      <c r="E22" s="122" t="s">
        <v>184</v>
      </c>
      <c r="F22" s="122" t="s">
        <v>185</v>
      </c>
      <c r="G22" s="122" t="s">
        <v>135</v>
      </c>
      <c r="H22" s="122"/>
      <c r="I22" s="122" t="s">
        <v>136</v>
      </c>
      <c r="J22" s="94"/>
      <c r="K22" s="95">
        <v>1169</v>
      </c>
      <c r="L22" s="95">
        <v>0</v>
      </c>
      <c r="M22" s="95">
        <v>0</v>
      </c>
      <c r="N22" s="95">
        <v>897</v>
      </c>
      <c r="O22" s="95">
        <v>167</v>
      </c>
      <c r="P22" s="95">
        <v>248</v>
      </c>
      <c r="Q22" s="96">
        <v>13.6</v>
      </c>
      <c r="R22" s="96">
        <v>84</v>
      </c>
      <c r="S22" s="96">
        <v>13</v>
      </c>
      <c r="T22" s="96">
        <v>6</v>
      </c>
      <c r="U22" s="96">
        <v>14.5</v>
      </c>
      <c r="V22" s="96">
        <v>6.5</v>
      </c>
      <c r="W22" s="107">
        <f t="shared" si="0"/>
        <v>137.6</v>
      </c>
      <c r="X22" s="107">
        <f t="shared" si="1"/>
        <v>97.6</v>
      </c>
      <c r="Y22" s="108">
        <f t="shared" si="2"/>
        <v>40</v>
      </c>
    </row>
    <row r="23" spans="1:25" s="29" customFormat="1" ht="15" x14ac:dyDescent="0.3">
      <c r="A23" s="119" t="s">
        <v>186</v>
      </c>
      <c r="B23" s="120" t="s">
        <v>187</v>
      </c>
      <c r="C23" s="119" t="s">
        <v>188</v>
      </c>
      <c r="D23" s="121" t="s">
        <v>132</v>
      </c>
      <c r="E23" s="122" t="s">
        <v>133</v>
      </c>
      <c r="F23" s="122" t="s">
        <v>134</v>
      </c>
      <c r="G23" s="122" t="s">
        <v>135</v>
      </c>
      <c r="H23" s="122"/>
      <c r="I23" s="122" t="s">
        <v>136</v>
      </c>
      <c r="J23" s="94"/>
      <c r="K23" s="95">
        <v>693</v>
      </c>
      <c r="L23" s="95">
        <v>0</v>
      </c>
      <c r="M23" s="95">
        <v>0</v>
      </c>
      <c r="N23" s="95">
        <v>582</v>
      </c>
      <c r="O23" s="95">
        <v>146</v>
      </c>
      <c r="P23" s="95">
        <v>157</v>
      </c>
      <c r="Q23" s="96">
        <v>16</v>
      </c>
      <c r="R23" s="96">
        <v>48.2</v>
      </c>
      <c r="S23" s="96">
        <v>18</v>
      </c>
      <c r="T23" s="96">
        <v>3</v>
      </c>
      <c r="U23" s="96">
        <v>13</v>
      </c>
      <c r="V23" s="96">
        <v>4</v>
      </c>
      <c r="W23" s="107">
        <f t="shared" si="0"/>
        <v>102.2</v>
      </c>
      <c r="X23" s="107">
        <f t="shared" si="1"/>
        <v>64.2</v>
      </c>
      <c r="Y23" s="108">
        <f t="shared" si="2"/>
        <v>38</v>
      </c>
    </row>
    <row r="24" spans="1:25" s="29" customFormat="1" ht="15" x14ac:dyDescent="0.3">
      <c r="A24" s="119" t="s">
        <v>189</v>
      </c>
      <c r="B24" s="120" t="s">
        <v>190</v>
      </c>
      <c r="C24" s="119" t="s">
        <v>191</v>
      </c>
      <c r="D24" s="121" t="s">
        <v>183</v>
      </c>
      <c r="E24" s="122" t="s">
        <v>184</v>
      </c>
      <c r="F24" s="122" t="s">
        <v>185</v>
      </c>
      <c r="G24" s="122" t="s">
        <v>135</v>
      </c>
      <c r="H24" s="122"/>
      <c r="I24" s="122" t="s">
        <v>136</v>
      </c>
      <c r="J24" s="94"/>
      <c r="K24" s="95">
        <v>1402</v>
      </c>
      <c r="L24" s="95">
        <v>0</v>
      </c>
      <c r="M24" s="95">
        <v>0</v>
      </c>
      <c r="N24" s="95">
        <v>1008</v>
      </c>
      <c r="O24" s="95">
        <v>301</v>
      </c>
      <c r="P24" s="95">
        <v>256</v>
      </c>
      <c r="Q24" s="96">
        <v>13</v>
      </c>
      <c r="R24" s="96">
        <v>73.2</v>
      </c>
      <c r="S24" s="96">
        <v>26</v>
      </c>
      <c r="T24" s="96">
        <v>5</v>
      </c>
      <c r="U24" s="96">
        <v>13.4</v>
      </c>
      <c r="V24" s="96">
        <v>7</v>
      </c>
      <c r="W24" s="107">
        <f t="shared" si="0"/>
        <v>137.6</v>
      </c>
      <c r="X24" s="107">
        <f t="shared" si="1"/>
        <v>86.2</v>
      </c>
      <c r="Y24" s="108">
        <f t="shared" si="2"/>
        <v>51.4</v>
      </c>
    </row>
    <row r="25" spans="1:25" s="29" customFormat="1" ht="15" x14ac:dyDescent="0.3">
      <c r="A25" s="119" t="s">
        <v>192</v>
      </c>
      <c r="B25" s="120" t="s">
        <v>193</v>
      </c>
      <c r="C25" s="119" t="s">
        <v>194</v>
      </c>
      <c r="D25" s="121" t="s">
        <v>183</v>
      </c>
      <c r="E25" s="122" t="s">
        <v>184</v>
      </c>
      <c r="F25" s="122" t="s">
        <v>185</v>
      </c>
      <c r="G25" s="122" t="s">
        <v>135</v>
      </c>
      <c r="H25" s="122"/>
      <c r="I25" s="122" t="s">
        <v>136</v>
      </c>
      <c r="J25" s="94"/>
      <c r="K25" s="95">
        <v>1578</v>
      </c>
      <c r="L25" s="95">
        <v>0</v>
      </c>
      <c r="M25" s="95">
        <v>0</v>
      </c>
      <c r="N25" s="95">
        <v>1259</v>
      </c>
      <c r="O25" s="95">
        <v>294</v>
      </c>
      <c r="P25" s="95">
        <v>278</v>
      </c>
      <c r="Q25" s="96">
        <v>5.6</v>
      </c>
      <c r="R25" s="96">
        <v>97.2</v>
      </c>
      <c r="S25" s="96">
        <v>13</v>
      </c>
      <c r="T25" s="96">
        <v>7</v>
      </c>
      <c r="U25" s="96">
        <v>16.2</v>
      </c>
      <c r="V25" s="96">
        <v>7.5</v>
      </c>
      <c r="W25" s="107">
        <f t="shared" si="0"/>
        <v>146.5</v>
      </c>
      <c r="X25" s="107">
        <f t="shared" si="1"/>
        <v>102.8</v>
      </c>
      <c r="Y25" s="108">
        <f t="shared" si="2"/>
        <v>43.7</v>
      </c>
    </row>
    <row r="26" spans="1:25" s="29" customFormat="1" ht="30" x14ac:dyDescent="0.3">
      <c r="A26" s="119" t="s">
        <v>195</v>
      </c>
      <c r="B26" s="120" t="s">
        <v>196</v>
      </c>
      <c r="C26" s="119" t="s">
        <v>197</v>
      </c>
      <c r="D26" s="121" t="s">
        <v>140</v>
      </c>
      <c r="E26" s="122" t="s">
        <v>141</v>
      </c>
      <c r="F26" s="122" t="s">
        <v>142</v>
      </c>
      <c r="G26" s="122" t="s">
        <v>135</v>
      </c>
      <c r="H26" s="122"/>
      <c r="I26" s="122" t="s">
        <v>136</v>
      </c>
      <c r="J26" s="94"/>
      <c r="K26" s="95">
        <v>408</v>
      </c>
      <c r="L26" s="95">
        <v>44</v>
      </c>
      <c r="M26" s="95">
        <v>33</v>
      </c>
      <c r="N26" s="95">
        <v>387</v>
      </c>
      <c r="O26" s="95">
        <v>38</v>
      </c>
      <c r="P26" s="95">
        <v>85</v>
      </c>
      <c r="Q26" s="96">
        <v>12.4</v>
      </c>
      <c r="R26" s="96">
        <v>36.799999999999997</v>
      </c>
      <c r="S26" s="96">
        <v>31</v>
      </c>
      <c r="T26" s="96">
        <v>3</v>
      </c>
      <c r="U26" s="96">
        <v>8.4</v>
      </c>
      <c r="V26" s="96">
        <v>2</v>
      </c>
      <c r="W26" s="107">
        <f t="shared" si="0"/>
        <v>93.6</v>
      </c>
      <c r="X26" s="107">
        <f t="shared" si="1"/>
        <v>49.199999999999996</v>
      </c>
      <c r="Y26" s="108">
        <f t="shared" si="2"/>
        <v>44.4</v>
      </c>
    </row>
    <row r="27" spans="1:25" s="29" customFormat="1" ht="15" x14ac:dyDescent="0.3">
      <c r="A27" s="119" t="s">
        <v>198</v>
      </c>
      <c r="B27" s="120" t="s">
        <v>199</v>
      </c>
      <c r="C27" s="119" t="s">
        <v>200</v>
      </c>
      <c r="D27" s="121" t="s">
        <v>140</v>
      </c>
      <c r="E27" s="122" t="s">
        <v>141</v>
      </c>
      <c r="F27" s="122" t="s">
        <v>142</v>
      </c>
      <c r="G27" s="122" t="s">
        <v>135</v>
      </c>
      <c r="H27" s="122"/>
      <c r="I27" s="122" t="s">
        <v>136</v>
      </c>
      <c r="J27" s="94"/>
      <c r="K27" s="95">
        <v>591</v>
      </c>
      <c r="L27" s="95">
        <v>32</v>
      </c>
      <c r="M27" s="95">
        <v>4</v>
      </c>
      <c r="N27" s="95">
        <v>481</v>
      </c>
      <c r="O27" s="95">
        <v>123</v>
      </c>
      <c r="P27" s="95">
        <v>122</v>
      </c>
      <c r="Q27" s="96">
        <v>7.1</v>
      </c>
      <c r="R27" s="96">
        <v>45.6</v>
      </c>
      <c r="S27" s="96">
        <v>38</v>
      </c>
      <c r="T27" s="96">
        <v>3</v>
      </c>
      <c r="U27" s="96">
        <v>6.9</v>
      </c>
      <c r="V27" s="96">
        <v>2.5</v>
      </c>
      <c r="W27" s="107">
        <f t="shared" si="0"/>
        <v>103.10000000000001</v>
      </c>
      <c r="X27" s="107">
        <f t="shared" si="1"/>
        <v>52.7</v>
      </c>
      <c r="Y27" s="108">
        <f t="shared" si="2"/>
        <v>50.4</v>
      </c>
    </row>
    <row r="28" spans="1:25" s="29" customFormat="1" ht="30" x14ac:dyDescent="0.3">
      <c r="A28" s="119" t="s">
        <v>201</v>
      </c>
      <c r="B28" s="120" t="s">
        <v>202</v>
      </c>
      <c r="C28" s="119" t="s">
        <v>203</v>
      </c>
      <c r="D28" s="121" t="s">
        <v>183</v>
      </c>
      <c r="E28" s="122" t="s">
        <v>184</v>
      </c>
      <c r="F28" s="122" t="s">
        <v>185</v>
      </c>
      <c r="G28" s="122" t="s">
        <v>135</v>
      </c>
      <c r="H28" s="122"/>
      <c r="I28" s="122" t="s">
        <v>136</v>
      </c>
      <c r="J28" s="94"/>
      <c r="K28" s="95">
        <v>558</v>
      </c>
      <c r="L28" s="95">
        <v>0</v>
      </c>
      <c r="M28" s="95">
        <v>0</v>
      </c>
      <c r="N28" s="95">
        <v>354</v>
      </c>
      <c r="O28" s="95">
        <v>32</v>
      </c>
      <c r="P28" s="95">
        <v>77</v>
      </c>
      <c r="Q28" s="96">
        <v>4</v>
      </c>
      <c r="R28" s="96">
        <v>42.2</v>
      </c>
      <c r="S28" s="96">
        <v>8</v>
      </c>
      <c r="T28" s="96">
        <v>2.5</v>
      </c>
      <c r="U28" s="96">
        <v>6.7</v>
      </c>
      <c r="V28" s="96">
        <v>2</v>
      </c>
      <c r="W28" s="107">
        <f t="shared" si="0"/>
        <v>65.400000000000006</v>
      </c>
      <c r="X28" s="107">
        <f t="shared" si="1"/>
        <v>46.2</v>
      </c>
      <c r="Y28" s="108">
        <f t="shared" si="2"/>
        <v>19.2</v>
      </c>
    </row>
    <row r="29" spans="1:25" s="29" customFormat="1" ht="15" x14ac:dyDescent="0.3">
      <c r="A29" s="119" t="s">
        <v>204</v>
      </c>
      <c r="B29" s="120" t="s">
        <v>205</v>
      </c>
      <c r="C29" s="119" t="s">
        <v>206</v>
      </c>
      <c r="D29" s="121" t="s">
        <v>132</v>
      </c>
      <c r="E29" s="122" t="s">
        <v>133</v>
      </c>
      <c r="F29" s="122" t="s">
        <v>134</v>
      </c>
      <c r="G29" s="122" t="s">
        <v>135</v>
      </c>
      <c r="H29" s="122"/>
      <c r="I29" s="122" t="s">
        <v>136</v>
      </c>
      <c r="J29" s="94"/>
      <c r="K29" s="95">
        <v>557</v>
      </c>
      <c r="L29" s="95">
        <v>0</v>
      </c>
      <c r="M29" s="95">
        <v>0</v>
      </c>
      <c r="N29" s="95">
        <v>483</v>
      </c>
      <c r="O29" s="95">
        <v>146</v>
      </c>
      <c r="P29" s="95">
        <v>114</v>
      </c>
      <c r="Q29" s="96">
        <v>23.2</v>
      </c>
      <c r="R29" s="96">
        <v>27.4</v>
      </c>
      <c r="S29" s="96">
        <v>8</v>
      </c>
      <c r="T29" s="96">
        <v>4</v>
      </c>
      <c r="U29" s="96">
        <v>10.1</v>
      </c>
      <c r="V29" s="96">
        <v>2.5</v>
      </c>
      <c r="W29" s="107">
        <f t="shared" si="0"/>
        <v>75.199999999999989</v>
      </c>
      <c r="X29" s="107">
        <f t="shared" si="1"/>
        <v>50.599999999999994</v>
      </c>
      <c r="Y29" s="108">
        <f t="shared" si="2"/>
        <v>24.6</v>
      </c>
    </row>
    <row r="30" spans="1:25" s="29" customFormat="1" ht="15" x14ac:dyDescent="0.3">
      <c r="A30" s="119" t="s">
        <v>207</v>
      </c>
      <c r="B30" s="120" t="s">
        <v>208</v>
      </c>
      <c r="C30" s="119" t="s">
        <v>209</v>
      </c>
      <c r="D30" s="121" t="s">
        <v>140</v>
      </c>
      <c r="E30" s="122" t="s">
        <v>141</v>
      </c>
      <c r="F30" s="122" t="s">
        <v>142</v>
      </c>
      <c r="G30" s="122" t="s">
        <v>135</v>
      </c>
      <c r="H30" s="122"/>
      <c r="I30" s="122" t="s">
        <v>136</v>
      </c>
      <c r="J30" s="94"/>
      <c r="K30" s="95">
        <v>678</v>
      </c>
      <c r="L30" s="95">
        <v>35</v>
      </c>
      <c r="M30" s="95">
        <v>17</v>
      </c>
      <c r="N30" s="95">
        <v>606</v>
      </c>
      <c r="O30" s="95">
        <v>161</v>
      </c>
      <c r="P30" s="95">
        <v>109</v>
      </c>
      <c r="Q30" s="96">
        <v>20</v>
      </c>
      <c r="R30" s="96">
        <v>36.6</v>
      </c>
      <c r="S30" s="96">
        <v>12</v>
      </c>
      <c r="T30" s="96">
        <v>4</v>
      </c>
      <c r="U30" s="96">
        <v>8</v>
      </c>
      <c r="V30" s="96">
        <v>4</v>
      </c>
      <c r="W30" s="107">
        <f t="shared" si="0"/>
        <v>84.6</v>
      </c>
      <c r="X30" s="107">
        <f t="shared" si="1"/>
        <v>56.6</v>
      </c>
      <c r="Y30" s="108">
        <f t="shared" si="2"/>
        <v>28</v>
      </c>
    </row>
    <row r="31" spans="1:25" s="29" customFormat="1" ht="30" x14ac:dyDescent="0.3">
      <c r="A31" s="119" t="s">
        <v>210</v>
      </c>
      <c r="B31" s="120" t="s">
        <v>211</v>
      </c>
      <c r="C31" s="119" t="s">
        <v>212</v>
      </c>
      <c r="D31" s="121" t="s">
        <v>132</v>
      </c>
      <c r="E31" s="122" t="s">
        <v>133</v>
      </c>
      <c r="F31" s="122" t="s">
        <v>134</v>
      </c>
      <c r="G31" s="122" t="s">
        <v>135</v>
      </c>
      <c r="H31" s="122"/>
      <c r="I31" s="122" t="s">
        <v>136</v>
      </c>
      <c r="J31" s="94"/>
      <c r="K31" s="95">
        <v>177</v>
      </c>
      <c r="L31" s="95">
        <v>0</v>
      </c>
      <c r="M31" s="95">
        <v>0</v>
      </c>
      <c r="N31" s="95">
        <v>125</v>
      </c>
      <c r="O31" s="95">
        <v>10</v>
      </c>
      <c r="P31" s="95">
        <v>37</v>
      </c>
      <c r="Q31" s="96">
        <v>2.5</v>
      </c>
      <c r="R31" s="96">
        <v>19.600000000000001</v>
      </c>
      <c r="S31" s="96">
        <v>3</v>
      </c>
      <c r="T31" s="96">
        <v>1</v>
      </c>
      <c r="U31" s="96">
        <v>4.7</v>
      </c>
      <c r="V31" s="96">
        <v>1</v>
      </c>
      <c r="W31" s="107">
        <f t="shared" si="0"/>
        <v>31.8</v>
      </c>
      <c r="X31" s="107">
        <f t="shared" si="1"/>
        <v>22.1</v>
      </c>
      <c r="Y31" s="108">
        <f t="shared" si="2"/>
        <v>9.6999999999999993</v>
      </c>
    </row>
    <row r="32" spans="1:25" s="29" customFormat="1" ht="15" x14ac:dyDescent="0.3">
      <c r="A32" s="119" t="s">
        <v>213</v>
      </c>
      <c r="B32" s="120" t="s">
        <v>214</v>
      </c>
      <c r="C32" s="119" t="s">
        <v>215</v>
      </c>
      <c r="D32" s="121" t="s">
        <v>149</v>
      </c>
      <c r="E32" s="122" t="s">
        <v>141</v>
      </c>
      <c r="F32" s="122" t="s">
        <v>216</v>
      </c>
      <c r="G32" s="122" t="s">
        <v>136</v>
      </c>
      <c r="H32" s="122" t="s">
        <v>136</v>
      </c>
      <c r="I32" s="122" t="s">
        <v>136</v>
      </c>
      <c r="J32" s="94"/>
      <c r="K32" s="95">
        <v>601</v>
      </c>
      <c r="L32" s="95">
        <v>26</v>
      </c>
      <c r="M32" s="95">
        <v>8</v>
      </c>
      <c r="N32" s="95">
        <v>241</v>
      </c>
      <c r="O32" s="95">
        <v>11</v>
      </c>
      <c r="P32" s="95">
        <v>79</v>
      </c>
      <c r="Q32" s="96">
        <v>17</v>
      </c>
      <c r="R32" s="96">
        <v>42.1</v>
      </c>
      <c r="S32" s="96">
        <v>33</v>
      </c>
      <c r="T32" s="96">
        <v>2</v>
      </c>
      <c r="U32" s="96">
        <v>6.9</v>
      </c>
      <c r="V32" s="96">
        <v>2</v>
      </c>
      <c r="W32" s="107">
        <f t="shared" si="0"/>
        <v>103</v>
      </c>
      <c r="X32" s="107">
        <f t="shared" si="1"/>
        <v>59.1</v>
      </c>
      <c r="Y32" s="108">
        <f t="shared" si="2"/>
        <v>43.9</v>
      </c>
    </row>
    <row r="33" spans="1:25" s="29" customFormat="1" ht="30" x14ac:dyDescent="0.3">
      <c r="A33" s="119" t="s">
        <v>217</v>
      </c>
      <c r="B33" s="120" t="s">
        <v>218</v>
      </c>
      <c r="C33" s="119" t="s">
        <v>219</v>
      </c>
      <c r="D33" s="121" t="s">
        <v>183</v>
      </c>
      <c r="E33" s="122" t="s">
        <v>184</v>
      </c>
      <c r="F33" s="122" t="s">
        <v>185</v>
      </c>
      <c r="G33" s="122" t="s">
        <v>135</v>
      </c>
      <c r="H33" s="122"/>
      <c r="I33" s="122" t="s">
        <v>136</v>
      </c>
      <c r="J33" s="94"/>
      <c r="K33" s="95">
        <v>1204</v>
      </c>
      <c r="L33" s="95">
        <v>0</v>
      </c>
      <c r="M33" s="95">
        <v>0</v>
      </c>
      <c r="N33" s="95">
        <v>1004</v>
      </c>
      <c r="O33" s="95">
        <v>223</v>
      </c>
      <c r="P33" s="95">
        <v>287</v>
      </c>
      <c r="Q33" s="96">
        <v>17</v>
      </c>
      <c r="R33" s="96">
        <v>68.400000000000006</v>
      </c>
      <c r="S33" s="96">
        <v>22</v>
      </c>
      <c r="T33" s="96">
        <v>4.5</v>
      </c>
      <c r="U33" s="96">
        <v>13</v>
      </c>
      <c r="V33" s="96">
        <v>6</v>
      </c>
      <c r="W33" s="107">
        <f t="shared" si="0"/>
        <v>130.9</v>
      </c>
      <c r="X33" s="107">
        <f t="shared" si="1"/>
        <v>85.4</v>
      </c>
      <c r="Y33" s="108">
        <f t="shared" si="2"/>
        <v>45.5</v>
      </c>
    </row>
    <row r="34" spans="1:25" s="29" customFormat="1" ht="15" x14ac:dyDescent="0.3">
      <c r="A34" s="119" t="s">
        <v>220</v>
      </c>
      <c r="B34" s="120" t="s">
        <v>221</v>
      </c>
      <c r="C34" s="119" t="s">
        <v>222</v>
      </c>
      <c r="D34" s="121" t="s">
        <v>140</v>
      </c>
      <c r="E34" s="122" t="s">
        <v>141</v>
      </c>
      <c r="F34" s="122" t="s">
        <v>142</v>
      </c>
      <c r="G34" s="122" t="s">
        <v>135</v>
      </c>
      <c r="H34" s="122"/>
      <c r="I34" s="122" t="s">
        <v>136</v>
      </c>
      <c r="J34" s="94"/>
      <c r="K34" s="95">
        <v>531</v>
      </c>
      <c r="L34" s="95">
        <v>45</v>
      </c>
      <c r="M34" s="95">
        <v>21</v>
      </c>
      <c r="N34" s="95">
        <v>496</v>
      </c>
      <c r="O34" s="95">
        <v>123</v>
      </c>
      <c r="P34" s="95">
        <v>107</v>
      </c>
      <c r="Q34" s="96">
        <v>17</v>
      </c>
      <c r="R34" s="96">
        <v>40.6</v>
      </c>
      <c r="S34" s="96">
        <v>24</v>
      </c>
      <c r="T34" s="96">
        <v>5</v>
      </c>
      <c r="U34" s="96">
        <v>8.4</v>
      </c>
      <c r="V34" s="96">
        <v>3</v>
      </c>
      <c r="W34" s="107">
        <f t="shared" si="0"/>
        <v>98</v>
      </c>
      <c r="X34" s="107">
        <f t="shared" si="1"/>
        <v>57.6</v>
      </c>
      <c r="Y34" s="108">
        <f t="shared" si="2"/>
        <v>40.4</v>
      </c>
    </row>
    <row r="35" spans="1:25" s="29" customFormat="1" ht="30" x14ac:dyDescent="0.3">
      <c r="A35" s="119" t="s">
        <v>223</v>
      </c>
      <c r="B35" s="120" t="s">
        <v>224</v>
      </c>
      <c r="C35" s="119" t="s">
        <v>225</v>
      </c>
      <c r="D35" s="121" t="s">
        <v>132</v>
      </c>
      <c r="E35" s="122" t="s">
        <v>133</v>
      </c>
      <c r="F35" s="122" t="s">
        <v>134</v>
      </c>
      <c r="G35" s="122" t="s">
        <v>135</v>
      </c>
      <c r="H35" s="122"/>
      <c r="I35" s="122" t="s">
        <v>136</v>
      </c>
      <c r="J35" s="94"/>
      <c r="K35" s="95">
        <v>420</v>
      </c>
      <c r="L35" s="95">
        <v>0</v>
      </c>
      <c r="M35" s="95">
        <v>0</v>
      </c>
      <c r="N35" s="95">
        <v>386</v>
      </c>
      <c r="O35" s="95">
        <v>113</v>
      </c>
      <c r="P35" s="95">
        <v>71</v>
      </c>
      <c r="Q35" s="96">
        <v>26</v>
      </c>
      <c r="R35" s="96">
        <v>25.2</v>
      </c>
      <c r="S35" s="96">
        <v>3</v>
      </c>
      <c r="T35" s="96">
        <v>5</v>
      </c>
      <c r="U35" s="96">
        <v>8.3000000000000007</v>
      </c>
      <c r="V35" s="96">
        <v>2</v>
      </c>
      <c r="W35" s="107">
        <f t="shared" si="0"/>
        <v>69.5</v>
      </c>
      <c r="X35" s="107">
        <f t="shared" si="1"/>
        <v>51.2</v>
      </c>
      <c r="Y35" s="108">
        <f t="shared" si="2"/>
        <v>18.3</v>
      </c>
    </row>
    <row r="36" spans="1:25" s="29" customFormat="1" ht="30" x14ac:dyDescent="0.3">
      <c r="A36" s="119" t="s">
        <v>226</v>
      </c>
      <c r="B36" s="120" t="s">
        <v>227</v>
      </c>
      <c r="C36" s="119" t="s">
        <v>228</v>
      </c>
      <c r="D36" s="121" t="s">
        <v>140</v>
      </c>
      <c r="E36" s="122" t="s">
        <v>141</v>
      </c>
      <c r="F36" s="122" t="s">
        <v>142</v>
      </c>
      <c r="G36" s="122" t="s">
        <v>135</v>
      </c>
      <c r="H36" s="122"/>
      <c r="I36" s="122" t="s">
        <v>136</v>
      </c>
      <c r="J36" s="94"/>
      <c r="K36" s="95">
        <v>369</v>
      </c>
      <c r="L36" s="95">
        <v>43</v>
      </c>
      <c r="M36" s="95">
        <v>22</v>
      </c>
      <c r="N36" s="95">
        <v>351</v>
      </c>
      <c r="O36" s="95">
        <v>86</v>
      </c>
      <c r="P36" s="95">
        <v>61</v>
      </c>
      <c r="Q36" s="96">
        <v>24.4</v>
      </c>
      <c r="R36" s="96">
        <v>33.1</v>
      </c>
      <c r="S36" s="96">
        <v>25</v>
      </c>
      <c r="T36" s="96">
        <v>3</v>
      </c>
      <c r="U36" s="96">
        <v>9.5</v>
      </c>
      <c r="V36" s="96">
        <v>2.5</v>
      </c>
      <c r="W36" s="107">
        <f t="shared" si="0"/>
        <v>97.5</v>
      </c>
      <c r="X36" s="107">
        <f t="shared" si="1"/>
        <v>57.5</v>
      </c>
      <c r="Y36" s="108">
        <f t="shared" si="2"/>
        <v>40</v>
      </c>
    </row>
    <row r="37" spans="1:25" s="29" customFormat="1" ht="15" x14ac:dyDescent="0.3">
      <c r="A37" s="119" t="s">
        <v>229</v>
      </c>
      <c r="B37" s="120" t="s">
        <v>230</v>
      </c>
      <c r="C37" s="119" t="s">
        <v>231</v>
      </c>
      <c r="D37" s="121" t="s">
        <v>132</v>
      </c>
      <c r="E37" s="122" t="s">
        <v>133</v>
      </c>
      <c r="F37" s="122" t="s">
        <v>134</v>
      </c>
      <c r="G37" s="122" t="s">
        <v>135</v>
      </c>
      <c r="H37" s="122"/>
      <c r="I37" s="122" t="s">
        <v>136</v>
      </c>
      <c r="J37" s="94"/>
      <c r="K37" s="95">
        <v>333</v>
      </c>
      <c r="L37" s="95">
        <v>0</v>
      </c>
      <c r="M37" s="95">
        <v>0</v>
      </c>
      <c r="N37" s="95">
        <v>311</v>
      </c>
      <c r="O37" s="95">
        <v>38</v>
      </c>
      <c r="P37" s="95">
        <v>67</v>
      </c>
      <c r="Q37" s="96">
        <v>25</v>
      </c>
      <c r="R37" s="96">
        <v>22.2</v>
      </c>
      <c r="S37" s="96">
        <v>10</v>
      </c>
      <c r="T37" s="96">
        <v>4</v>
      </c>
      <c r="U37" s="96">
        <v>10</v>
      </c>
      <c r="V37" s="96">
        <v>2.5</v>
      </c>
      <c r="W37" s="107">
        <f t="shared" si="0"/>
        <v>73.7</v>
      </c>
      <c r="X37" s="107">
        <f t="shared" si="1"/>
        <v>47.2</v>
      </c>
      <c r="Y37" s="108">
        <f t="shared" si="2"/>
        <v>26.5</v>
      </c>
    </row>
    <row r="38" spans="1:25" s="29" customFormat="1" x14ac:dyDescent="0.3">
      <c r="A38" s="27" t="s">
        <v>232</v>
      </c>
      <c r="B38" s="25"/>
      <c r="C38" s="25"/>
      <c r="D38" s="26"/>
      <c r="E38" s="31"/>
      <c r="F38" s="31"/>
      <c r="G38" s="25"/>
      <c r="H38" s="25"/>
      <c r="I38" s="25"/>
      <c r="J38" s="25"/>
      <c r="K38" s="36">
        <f t="shared" ref="K38:Y38" si="3">SUM(K8:K37)</f>
        <v>18818</v>
      </c>
      <c r="L38" s="36">
        <f t="shared" si="3"/>
        <v>750</v>
      </c>
      <c r="M38" s="36">
        <f t="shared" si="3"/>
        <v>256</v>
      </c>
      <c r="N38" s="36">
        <f t="shared" si="3"/>
        <v>15017</v>
      </c>
      <c r="O38" s="36">
        <f t="shared" si="3"/>
        <v>3354</v>
      </c>
      <c r="P38" s="36">
        <f t="shared" si="3"/>
        <v>3763</v>
      </c>
      <c r="Q38" s="82">
        <f t="shared" si="3"/>
        <v>419.7</v>
      </c>
      <c r="R38" s="82">
        <f t="shared" si="3"/>
        <v>1325</v>
      </c>
      <c r="S38" s="82">
        <f t="shared" si="3"/>
        <v>544</v>
      </c>
      <c r="T38" s="82">
        <f t="shared" si="3"/>
        <v>102</v>
      </c>
      <c r="U38" s="82">
        <f t="shared" si="3"/>
        <v>275.3</v>
      </c>
      <c r="V38" s="82">
        <f t="shared" si="3"/>
        <v>94</v>
      </c>
      <c r="W38" s="82">
        <f t="shared" si="3"/>
        <v>2759.9999999999995</v>
      </c>
      <c r="X38" s="82">
        <f t="shared" si="3"/>
        <v>1744.7</v>
      </c>
      <c r="Y38" s="82">
        <f t="shared" si="3"/>
        <v>1015.3</v>
      </c>
    </row>
  </sheetData>
  <mergeCells count="4">
    <mergeCell ref="E6:F6"/>
    <mergeCell ref="G6:J6"/>
    <mergeCell ref="K6:P6"/>
    <mergeCell ref="Q6:Y6"/>
  </mergeCells>
  <dataValidations count="1">
    <dataValidation type="textLength" operator="equal" allowBlank="1" showInputMessage="1" showErrorMessage="1" errorTitle="BEDS Code Input Error" error="Please input the 12 digit school code assigned by the State Education Department." sqref="A8:A37" xr:uid="{00000000-0002-0000-0100-000000000000}">
      <formula1>12</formula1>
    </dataValidation>
  </dataValidations>
  <printOptions horizontalCentered="1"/>
  <pageMargins left="0.25" right="0.25" top="0.75" bottom="0.75" header="0.3" footer="0.3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B91A38-393A-4CB6-9641-884CCF9FFE43}">
  <sheetPr codeName="Sheet3">
    <pageSetUpPr fitToPage="1"/>
  </sheetPr>
  <dimension ref="A1:Y38"/>
  <sheetViews>
    <sheetView showGridLines="0" workbookViewId="0"/>
  </sheetViews>
  <sheetFormatPr defaultColWidth="9.140625" defaultRowHeight="16.5" x14ac:dyDescent="0.3"/>
  <cols>
    <col min="1" max="1" width="15.140625" style="25" customWidth="1"/>
    <col min="2" max="2" width="42" style="25" customWidth="1"/>
    <col min="3" max="3" width="17.7109375" style="25" customWidth="1"/>
    <col min="4" max="4" width="15.85546875" style="25" bestFit="1" customWidth="1"/>
    <col min="5" max="13" width="13.7109375" style="25" customWidth="1"/>
    <col min="14" max="14" width="14.5703125" style="25" customWidth="1"/>
    <col min="15" max="17" width="13.7109375" style="25" customWidth="1"/>
    <col min="18" max="25" width="17" style="25" customWidth="1"/>
    <col min="26" max="26" width="9.140625" style="25" customWidth="1"/>
    <col min="27" max="16384" width="9.140625" style="25"/>
  </cols>
  <sheetData>
    <row r="1" spans="1:25" customFormat="1" ht="18" customHeight="1" x14ac:dyDescent="0.35">
      <c r="A1" s="24" t="s">
        <v>233</v>
      </c>
    </row>
    <row r="2" spans="1:25" s="26" customFormat="1" ht="15" customHeight="1" x14ac:dyDescent="0.3">
      <c r="A2" s="97"/>
    </row>
    <row r="3" spans="1:25" s="26" customFormat="1" ht="15" customHeight="1" x14ac:dyDescent="0.3">
      <c r="A3" s="123" t="s">
        <v>234</v>
      </c>
      <c r="B3" s="124"/>
      <c r="C3" s="125"/>
    </row>
    <row r="4" spans="1:25" s="26" customFormat="1" ht="15" customHeight="1" x14ac:dyDescent="0.3"/>
    <row r="5" spans="1:25" s="26" customFormat="1" ht="15.75" customHeight="1" x14ac:dyDescent="0.3">
      <c r="D5" s="15" t="s">
        <v>235</v>
      </c>
      <c r="E5" s="14"/>
      <c r="F5" s="14"/>
      <c r="G5" s="14"/>
      <c r="H5" s="14"/>
      <c r="I5" s="13"/>
      <c r="J5" s="12" t="s">
        <v>236</v>
      </c>
      <c r="K5" s="11"/>
      <c r="L5" s="11"/>
      <c r="M5" s="11"/>
      <c r="N5" s="11"/>
      <c r="O5" s="11"/>
      <c r="P5" s="11"/>
      <c r="Q5" s="10"/>
      <c r="R5" s="9" t="s">
        <v>237</v>
      </c>
      <c r="S5" s="8"/>
      <c r="T5" s="7"/>
      <c r="U5" s="23" t="s">
        <v>238</v>
      </c>
      <c r="V5" s="22"/>
      <c r="W5" s="78"/>
      <c r="X5" s="78"/>
      <c r="Y5" s="78"/>
    </row>
    <row r="6" spans="1:25" s="27" customFormat="1" ht="15" customHeight="1" x14ac:dyDescent="0.3">
      <c r="D6" s="6" t="s">
        <v>239</v>
      </c>
      <c r="E6" s="5"/>
      <c r="F6" s="4"/>
      <c r="G6" s="87"/>
      <c r="H6" s="88"/>
      <c r="I6" s="79"/>
      <c r="J6" s="23" t="s">
        <v>240</v>
      </c>
      <c r="K6" s="22"/>
      <c r="L6" s="23" t="s">
        <v>241</v>
      </c>
      <c r="M6" s="22"/>
      <c r="N6" s="23" t="s">
        <v>242</v>
      </c>
      <c r="O6" s="16"/>
      <c r="P6" s="22"/>
      <c r="Q6" s="72"/>
      <c r="R6" s="74"/>
      <c r="S6" s="74"/>
      <c r="T6" s="74"/>
      <c r="U6" s="104"/>
      <c r="V6" s="104"/>
      <c r="W6" s="72"/>
      <c r="X6" s="72"/>
      <c r="Y6" s="104"/>
    </row>
    <row r="7" spans="1:25" s="29" customFormat="1" ht="60" customHeight="1" x14ac:dyDescent="0.3">
      <c r="A7" s="79" t="s">
        <v>3</v>
      </c>
      <c r="B7" s="79" t="s">
        <v>106</v>
      </c>
      <c r="C7" s="79" t="s">
        <v>107</v>
      </c>
      <c r="D7" s="79" t="s">
        <v>243</v>
      </c>
      <c r="E7" s="93" t="s">
        <v>244</v>
      </c>
      <c r="F7" s="93" t="s">
        <v>245</v>
      </c>
      <c r="G7" s="98" t="s">
        <v>246</v>
      </c>
      <c r="H7" s="126" t="s">
        <v>247</v>
      </c>
      <c r="I7" s="98" t="s">
        <v>248</v>
      </c>
      <c r="J7" s="98" t="s">
        <v>249</v>
      </c>
      <c r="K7" s="126" t="s">
        <v>250</v>
      </c>
      <c r="L7" s="98" t="s">
        <v>251</v>
      </c>
      <c r="M7" s="126" t="s">
        <v>252</v>
      </c>
      <c r="N7" s="98" t="s">
        <v>253</v>
      </c>
      <c r="O7" s="126" t="s">
        <v>254</v>
      </c>
      <c r="P7" s="126" t="s">
        <v>255</v>
      </c>
      <c r="Q7" s="98" t="s">
        <v>256</v>
      </c>
      <c r="R7" s="98" t="s">
        <v>257</v>
      </c>
      <c r="S7" s="98" t="s">
        <v>258</v>
      </c>
      <c r="T7" s="34" t="s">
        <v>259</v>
      </c>
      <c r="U7" s="105" t="s">
        <v>260</v>
      </c>
      <c r="V7" s="105" t="s">
        <v>261</v>
      </c>
      <c r="W7" s="105" t="s">
        <v>262</v>
      </c>
      <c r="X7" s="105" t="s">
        <v>263</v>
      </c>
      <c r="Y7" s="105" t="s">
        <v>264</v>
      </c>
    </row>
    <row r="8" spans="1:25" s="29" customFormat="1" ht="15" customHeight="1" x14ac:dyDescent="0.3">
      <c r="A8" s="127" t="s">
        <v>129</v>
      </c>
      <c r="B8" s="127" t="s">
        <v>130</v>
      </c>
      <c r="C8" s="127" t="s">
        <v>131</v>
      </c>
      <c r="D8" s="83">
        <v>2804426</v>
      </c>
      <c r="E8" s="83">
        <v>1747574</v>
      </c>
      <c r="F8" s="99">
        <v>1616415.2</v>
      </c>
      <c r="G8" s="83">
        <v>0</v>
      </c>
      <c r="H8" s="83">
        <v>500268</v>
      </c>
      <c r="I8" s="100">
        <f t="shared" ref="I8:I37" si="0">SUM(D8:H8)</f>
        <v>6668683.2000000002</v>
      </c>
      <c r="J8" s="83">
        <v>3669167</v>
      </c>
      <c r="K8" s="83">
        <v>0</v>
      </c>
      <c r="L8" s="83">
        <v>1346360</v>
      </c>
      <c r="M8" s="83">
        <v>0</v>
      </c>
      <c r="N8" s="83">
        <v>671534</v>
      </c>
      <c r="O8" s="83">
        <v>89664</v>
      </c>
      <c r="P8" s="83">
        <v>891952</v>
      </c>
      <c r="Q8" s="100">
        <f t="shared" ref="Q8:Q37" si="1">SUM(J8:P8)</f>
        <v>6668677</v>
      </c>
      <c r="R8" s="83">
        <v>5769475</v>
      </c>
      <c r="S8" s="83">
        <v>899202</v>
      </c>
      <c r="T8" s="70">
        <f>SUM('Part C'!$R8:$S8)</f>
        <v>6668677</v>
      </c>
      <c r="U8" s="83">
        <v>14316.3151364764</v>
      </c>
      <c r="V8" s="83">
        <v>2231.2704714640199</v>
      </c>
      <c r="W8" s="83">
        <v>3031495.6170298602</v>
      </c>
      <c r="X8" s="83">
        <v>9700172.6170298606</v>
      </c>
      <c r="Y8" s="35">
        <v>24069.907238287498</v>
      </c>
    </row>
    <row r="9" spans="1:25" s="29" customFormat="1" ht="15" x14ac:dyDescent="0.3">
      <c r="A9" s="127" t="s">
        <v>137</v>
      </c>
      <c r="B9" s="127" t="s">
        <v>138</v>
      </c>
      <c r="C9" s="127" t="s">
        <v>139</v>
      </c>
      <c r="D9" s="83">
        <v>2745440</v>
      </c>
      <c r="E9" s="83">
        <v>1562113</v>
      </c>
      <c r="F9" s="99">
        <v>1529612.0703</v>
      </c>
      <c r="G9" s="83">
        <v>0</v>
      </c>
      <c r="H9" s="83">
        <v>80142</v>
      </c>
      <c r="I9" s="100">
        <f t="shared" si="0"/>
        <v>5917307.0702999998</v>
      </c>
      <c r="J9" s="83">
        <v>2949732</v>
      </c>
      <c r="K9" s="83">
        <v>490360</v>
      </c>
      <c r="L9" s="83">
        <v>1247275</v>
      </c>
      <c r="M9" s="83">
        <v>222516</v>
      </c>
      <c r="N9" s="83">
        <v>449929</v>
      </c>
      <c r="O9" s="83">
        <v>73426</v>
      </c>
      <c r="P9" s="83">
        <v>484070</v>
      </c>
      <c r="Q9" s="100">
        <f t="shared" si="1"/>
        <v>5917308</v>
      </c>
      <c r="R9" s="83">
        <v>5291406</v>
      </c>
      <c r="S9" s="83">
        <v>625901</v>
      </c>
      <c r="T9" s="70">
        <f>SUM('Part C'!$R9:$S9)</f>
        <v>5917307</v>
      </c>
      <c r="U9" s="83">
        <v>14110.415999999999</v>
      </c>
      <c r="V9" s="83">
        <v>1669.06933333333</v>
      </c>
      <c r="W9" s="83">
        <v>2820870.6113801501</v>
      </c>
      <c r="X9" s="83">
        <v>8738177.6113801505</v>
      </c>
      <c r="Y9" s="35">
        <v>23301.806963680399</v>
      </c>
    </row>
    <row r="10" spans="1:25" s="29" customFormat="1" ht="15" x14ac:dyDescent="0.3">
      <c r="A10" s="127" t="s">
        <v>143</v>
      </c>
      <c r="B10" s="127" t="s">
        <v>144</v>
      </c>
      <c r="C10" s="127" t="s">
        <v>145</v>
      </c>
      <c r="D10" s="83">
        <v>2383322</v>
      </c>
      <c r="E10" s="83">
        <v>1560791</v>
      </c>
      <c r="F10" s="99">
        <v>1400554.5263</v>
      </c>
      <c r="G10" s="83">
        <v>0</v>
      </c>
      <c r="H10" s="83">
        <v>111545</v>
      </c>
      <c r="I10" s="100">
        <f t="shared" si="0"/>
        <v>5456212.5263</v>
      </c>
      <c r="J10" s="83">
        <v>2710903</v>
      </c>
      <c r="K10" s="83">
        <v>417314</v>
      </c>
      <c r="L10" s="83">
        <v>1007558</v>
      </c>
      <c r="M10" s="83">
        <v>300998</v>
      </c>
      <c r="N10" s="83">
        <v>462043</v>
      </c>
      <c r="O10" s="83">
        <v>89564</v>
      </c>
      <c r="P10" s="83">
        <v>467833</v>
      </c>
      <c r="Q10" s="100">
        <f t="shared" si="1"/>
        <v>5456213</v>
      </c>
      <c r="R10" s="83">
        <v>4860758</v>
      </c>
      <c r="S10" s="83">
        <v>595454</v>
      </c>
      <c r="T10" s="70">
        <f>SUM('Part C'!$R10:$S10)</f>
        <v>5456212</v>
      </c>
      <c r="U10" s="83">
        <v>11022.126984127</v>
      </c>
      <c r="V10" s="83">
        <v>1350.2358276643999</v>
      </c>
      <c r="W10" s="83">
        <v>3317343.8389830501</v>
      </c>
      <c r="X10" s="83">
        <v>8773555.8389830496</v>
      </c>
      <c r="Y10" s="35">
        <v>19894.684442138401</v>
      </c>
    </row>
    <row r="11" spans="1:25" s="29" customFormat="1" ht="15" x14ac:dyDescent="0.3">
      <c r="A11" s="127" t="s">
        <v>146</v>
      </c>
      <c r="B11" s="127" t="s">
        <v>147</v>
      </c>
      <c r="C11" s="127" t="s">
        <v>148</v>
      </c>
      <c r="D11" s="83">
        <v>4804007</v>
      </c>
      <c r="E11" s="83">
        <v>2988961</v>
      </c>
      <c r="F11" s="99">
        <v>2767282.9367999998</v>
      </c>
      <c r="G11" s="83">
        <v>0</v>
      </c>
      <c r="H11" s="83">
        <v>254116</v>
      </c>
      <c r="I11" s="100">
        <f t="shared" si="0"/>
        <v>10814366.936799999</v>
      </c>
      <c r="J11" s="83">
        <v>5669481</v>
      </c>
      <c r="K11" s="83">
        <v>371451</v>
      </c>
      <c r="L11" s="83">
        <v>3199364</v>
      </c>
      <c r="M11" s="83">
        <v>13306</v>
      </c>
      <c r="N11" s="83">
        <v>650370</v>
      </c>
      <c r="O11" s="83">
        <v>122339</v>
      </c>
      <c r="P11" s="83">
        <v>788057</v>
      </c>
      <c r="Q11" s="100">
        <f t="shared" si="1"/>
        <v>10814368</v>
      </c>
      <c r="R11" s="83">
        <v>9411120</v>
      </c>
      <c r="S11" s="83">
        <v>1403248</v>
      </c>
      <c r="T11" s="70">
        <f>SUM('Part C'!$R11:$S11)</f>
        <v>10814368</v>
      </c>
      <c r="U11" s="83">
        <v>13758.947368421101</v>
      </c>
      <c r="V11" s="83">
        <v>2051.53216374269</v>
      </c>
      <c r="W11" s="83">
        <v>5145267.9951573899</v>
      </c>
      <c r="X11" s="83">
        <v>15959635.9951574</v>
      </c>
      <c r="Y11" s="35">
        <v>23332.801162510801</v>
      </c>
    </row>
    <row r="12" spans="1:25" s="29" customFormat="1" ht="15" x14ac:dyDescent="0.3">
      <c r="A12" s="127" t="s">
        <v>150</v>
      </c>
      <c r="B12" s="127" t="s">
        <v>151</v>
      </c>
      <c r="C12" s="127" t="s">
        <v>152</v>
      </c>
      <c r="D12" s="83">
        <v>4631571</v>
      </c>
      <c r="E12" s="83">
        <v>1889402</v>
      </c>
      <c r="F12" s="99">
        <v>2315597.5123000001</v>
      </c>
      <c r="G12" s="83">
        <v>0</v>
      </c>
      <c r="H12" s="83">
        <v>307011</v>
      </c>
      <c r="I12" s="100">
        <f t="shared" si="0"/>
        <v>9143581.5122999996</v>
      </c>
      <c r="J12" s="83">
        <v>5825498</v>
      </c>
      <c r="K12" s="83">
        <v>327626</v>
      </c>
      <c r="L12" s="83">
        <v>1458264</v>
      </c>
      <c r="M12" s="83">
        <v>5319</v>
      </c>
      <c r="N12" s="83">
        <v>647135</v>
      </c>
      <c r="O12" s="83">
        <v>84431</v>
      </c>
      <c r="P12" s="83">
        <v>795309</v>
      </c>
      <c r="Q12" s="100">
        <f t="shared" si="1"/>
        <v>9143582</v>
      </c>
      <c r="R12" s="83">
        <v>7796678</v>
      </c>
      <c r="S12" s="83">
        <v>1346904</v>
      </c>
      <c r="T12" s="70">
        <f>SUM('Part C'!$R12:$S12)</f>
        <v>9143582</v>
      </c>
      <c r="U12" s="83">
        <v>12182.309375000001</v>
      </c>
      <c r="V12" s="83">
        <v>2104.5374999999999</v>
      </c>
      <c r="W12" s="83">
        <v>4814285.8434221102</v>
      </c>
      <c r="X12" s="83">
        <v>13957867.8434221</v>
      </c>
      <c r="Y12" s="35">
        <v>21809.168505347101</v>
      </c>
    </row>
    <row r="13" spans="1:25" s="29" customFormat="1" ht="15" x14ac:dyDescent="0.3">
      <c r="A13" s="127" t="s">
        <v>153</v>
      </c>
      <c r="B13" s="127" t="s">
        <v>154</v>
      </c>
      <c r="C13" s="127" t="s">
        <v>155</v>
      </c>
      <c r="D13" s="83">
        <v>2828987</v>
      </c>
      <c r="E13" s="83">
        <v>2059364</v>
      </c>
      <c r="F13" s="99">
        <v>1735853.4401</v>
      </c>
      <c r="G13" s="83">
        <v>0</v>
      </c>
      <c r="H13" s="83">
        <v>210753</v>
      </c>
      <c r="I13" s="100">
        <f t="shared" si="0"/>
        <v>6834957.4401000002</v>
      </c>
      <c r="J13" s="83">
        <v>3375910</v>
      </c>
      <c r="K13" s="83">
        <v>702254</v>
      </c>
      <c r="L13" s="83">
        <v>1235973</v>
      </c>
      <c r="M13" s="83">
        <v>448275</v>
      </c>
      <c r="N13" s="83">
        <v>441188</v>
      </c>
      <c r="O13" s="83">
        <v>96749</v>
      </c>
      <c r="P13" s="83">
        <v>534608</v>
      </c>
      <c r="Q13" s="100">
        <f t="shared" si="1"/>
        <v>6834957</v>
      </c>
      <c r="R13" s="83">
        <v>5591382</v>
      </c>
      <c r="S13" s="83">
        <v>1243575</v>
      </c>
      <c r="T13" s="70">
        <f>SUM('Part C'!$R13:$S13)</f>
        <v>6834957</v>
      </c>
      <c r="U13" s="83">
        <v>15750.3718309859</v>
      </c>
      <c r="V13" s="83">
        <v>3503.02816901408</v>
      </c>
      <c r="W13" s="83">
        <v>2670424.1787732001</v>
      </c>
      <c r="X13" s="83">
        <v>9505381.1787732001</v>
      </c>
      <c r="Y13" s="35">
        <v>26775.7216303471</v>
      </c>
    </row>
    <row r="14" spans="1:25" s="29" customFormat="1" ht="15" x14ac:dyDescent="0.3">
      <c r="A14" s="127" t="s">
        <v>156</v>
      </c>
      <c r="B14" s="127" t="s">
        <v>157</v>
      </c>
      <c r="C14" s="127" t="s">
        <v>158</v>
      </c>
      <c r="D14" s="83">
        <v>3081107</v>
      </c>
      <c r="E14" s="83">
        <v>2092575</v>
      </c>
      <c r="F14" s="99">
        <v>1837174.4782</v>
      </c>
      <c r="G14" s="83">
        <v>0</v>
      </c>
      <c r="H14" s="83">
        <v>272970</v>
      </c>
      <c r="I14" s="100">
        <f t="shared" si="0"/>
        <v>7283826.4781999998</v>
      </c>
      <c r="J14" s="83">
        <v>4101611</v>
      </c>
      <c r="K14" s="83">
        <v>1246304</v>
      </c>
      <c r="L14" s="83">
        <v>1108323</v>
      </c>
      <c r="M14" s="83">
        <v>21285</v>
      </c>
      <c r="N14" s="83">
        <v>450046</v>
      </c>
      <c r="O14" s="83">
        <v>76884</v>
      </c>
      <c r="P14" s="83">
        <v>279374</v>
      </c>
      <c r="Q14" s="100">
        <f t="shared" si="1"/>
        <v>7283827</v>
      </c>
      <c r="R14" s="83">
        <v>6657377</v>
      </c>
      <c r="S14" s="83">
        <v>626449</v>
      </c>
      <c r="T14" s="70">
        <f>SUM('Part C'!$R14:$S14)</f>
        <v>7283826</v>
      </c>
      <c r="U14" s="83">
        <v>16357.191646191601</v>
      </c>
      <c r="V14" s="83">
        <v>1539.1867321867301</v>
      </c>
      <c r="W14" s="83">
        <v>3061584.9035512502</v>
      </c>
      <c r="X14" s="83">
        <v>10345410.903551299</v>
      </c>
      <c r="Y14" s="35">
        <v>25418.700008725398</v>
      </c>
    </row>
    <row r="15" spans="1:25" s="29" customFormat="1" ht="15" x14ac:dyDescent="0.3">
      <c r="A15" s="127" t="s">
        <v>159</v>
      </c>
      <c r="B15" s="127" t="s">
        <v>160</v>
      </c>
      <c r="C15" s="127" t="s">
        <v>161</v>
      </c>
      <c r="D15" s="83">
        <v>3197000</v>
      </c>
      <c r="E15" s="83">
        <v>1806088</v>
      </c>
      <c r="F15" s="99">
        <v>1776596.5488</v>
      </c>
      <c r="G15" s="83">
        <v>0</v>
      </c>
      <c r="H15" s="83">
        <v>253519</v>
      </c>
      <c r="I15" s="100">
        <f t="shared" si="0"/>
        <v>7033203.5488</v>
      </c>
      <c r="J15" s="83">
        <v>4043028</v>
      </c>
      <c r="K15" s="83">
        <v>297766</v>
      </c>
      <c r="L15" s="83">
        <v>1372188</v>
      </c>
      <c r="M15" s="83">
        <v>252167</v>
      </c>
      <c r="N15" s="83">
        <v>487570</v>
      </c>
      <c r="O15" s="83">
        <v>116488</v>
      </c>
      <c r="P15" s="83">
        <v>463996</v>
      </c>
      <c r="Q15" s="100">
        <f t="shared" si="1"/>
        <v>7033203</v>
      </c>
      <c r="R15" s="83">
        <v>6479384</v>
      </c>
      <c r="S15" s="83">
        <v>553819</v>
      </c>
      <c r="T15" s="70">
        <f>SUM('Part C'!$R15:$S15)</f>
        <v>7033203</v>
      </c>
      <c r="U15" s="83">
        <v>11780.698181818199</v>
      </c>
      <c r="V15" s="83">
        <v>1006.9436363636401</v>
      </c>
      <c r="W15" s="83">
        <v>4137276.8966908799</v>
      </c>
      <c r="X15" s="83">
        <v>11170479.8966909</v>
      </c>
      <c r="Y15" s="35">
        <v>20309.963448528899</v>
      </c>
    </row>
    <row r="16" spans="1:25" s="29" customFormat="1" ht="15" x14ac:dyDescent="0.3">
      <c r="A16" s="127" t="s">
        <v>162</v>
      </c>
      <c r="B16" s="127" t="s">
        <v>163</v>
      </c>
      <c r="C16" s="127" t="s">
        <v>164</v>
      </c>
      <c r="D16" s="83">
        <v>5331089</v>
      </c>
      <c r="E16" s="83">
        <v>2535391</v>
      </c>
      <c r="F16" s="99">
        <v>2793387.048</v>
      </c>
      <c r="G16" s="83">
        <v>0</v>
      </c>
      <c r="H16" s="83">
        <v>282471</v>
      </c>
      <c r="I16" s="100">
        <f t="shared" si="0"/>
        <v>10942338.048</v>
      </c>
      <c r="J16" s="83">
        <v>6585039</v>
      </c>
      <c r="K16" s="83">
        <v>322327</v>
      </c>
      <c r="L16" s="83">
        <v>1935842</v>
      </c>
      <c r="M16" s="83">
        <v>228883</v>
      </c>
      <c r="N16" s="83">
        <v>877432</v>
      </c>
      <c r="O16" s="83">
        <v>121024</v>
      </c>
      <c r="P16" s="83">
        <v>871792</v>
      </c>
      <c r="Q16" s="100">
        <f t="shared" si="1"/>
        <v>10942339</v>
      </c>
      <c r="R16" s="83">
        <v>9346223</v>
      </c>
      <c r="S16" s="83">
        <v>1596115</v>
      </c>
      <c r="T16" s="70">
        <f>SUM('Part C'!$R16:$S16)</f>
        <v>10942338</v>
      </c>
      <c r="U16" s="83">
        <v>9745.8008342022895</v>
      </c>
      <c r="V16" s="83">
        <v>1664.35349322211</v>
      </c>
      <c r="W16" s="83">
        <v>7213906.4435028201</v>
      </c>
      <c r="X16" s="83">
        <v>18156244.443502799</v>
      </c>
      <c r="Y16" s="35">
        <v>18932.475957771501</v>
      </c>
    </row>
    <row r="17" spans="1:25" s="29" customFormat="1" ht="15" x14ac:dyDescent="0.3">
      <c r="A17" s="127" t="s">
        <v>165</v>
      </c>
      <c r="B17" s="127" t="s">
        <v>166</v>
      </c>
      <c r="C17" s="127" t="s">
        <v>167</v>
      </c>
      <c r="D17" s="83">
        <v>3819232</v>
      </c>
      <c r="E17" s="83">
        <v>1830042</v>
      </c>
      <c r="F17" s="99">
        <v>2006057.1973999999</v>
      </c>
      <c r="G17" s="83">
        <v>0</v>
      </c>
      <c r="H17" s="83">
        <v>649097</v>
      </c>
      <c r="I17" s="100">
        <f t="shared" si="0"/>
        <v>8304428.1973999999</v>
      </c>
      <c r="J17" s="83">
        <v>5343904</v>
      </c>
      <c r="K17" s="83">
        <v>491878</v>
      </c>
      <c r="L17" s="83">
        <v>801840</v>
      </c>
      <c r="M17" s="83">
        <v>269659</v>
      </c>
      <c r="N17" s="83">
        <v>594101</v>
      </c>
      <c r="O17" s="83">
        <v>166038</v>
      </c>
      <c r="P17" s="83">
        <v>637007</v>
      </c>
      <c r="Q17" s="100">
        <f t="shared" si="1"/>
        <v>8304427</v>
      </c>
      <c r="R17" s="83">
        <v>7610513</v>
      </c>
      <c r="S17" s="83">
        <v>693915</v>
      </c>
      <c r="T17" s="70">
        <f>SUM('Part C'!$R17:$S17)</f>
        <v>8304428</v>
      </c>
      <c r="U17" s="83">
        <v>10093.518567639299</v>
      </c>
      <c r="V17" s="83">
        <v>920.311671087533</v>
      </c>
      <c r="W17" s="83">
        <v>5671830.50928168</v>
      </c>
      <c r="X17" s="83">
        <v>13976258.5092817</v>
      </c>
      <c r="Y17" s="35">
        <v>18536.151869073801</v>
      </c>
    </row>
    <row r="18" spans="1:25" s="29" customFormat="1" ht="15" x14ac:dyDescent="0.3">
      <c r="A18" s="127" t="s">
        <v>168</v>
      </c>
      <c r="B18" s="127" t="s">
        <v>169</v>
      </c>
      <c r="C18" s="127" t="s">
        <v>170</v>
      </c>
      <c r="D18" s="83">
        <v>5308542</v>
      </c>
      <c r="E18" s="83">
        <v>2370113</v>
      </c>
      <c r="F18" s="99">
        <v>2726690.3905000002</v>
      </c>
      <c r="G18" s="83">
        <v>0</v>
      </c>
      <c r="H18" s="83">
        <v>169278</v>
      </c>
      <c r="I18" s="100">
        <f t="shared" si="0"/>
        <v>10574623.3905</v>
      </c>
      <c r="J18" s="83">
        <v>6151227</v>
      </c>
      <c r="K18" s="83">
        <v>358034</v>
      </c>
      <c r="L18" s="83">
        <v>2167428</v>
      </c>
      <c r="M18" s="83">
        <v>13304</v>
      </c>
      <c r="N18" s="83">
        <v>766644</v>
      </c>
      <c r="O18" s="83">
        <v>122062</v>
      </c>
      <c r="P18" s="83">
        <v>995924</v>
      </c>
      <c r="Q18" s="100">
        <f t="shared" si="1"/>
        <v>10574623</v>
      </c>
      <c r="R18" s="83">
        <v>9341022</v>
      </c>
      <c r="S18" s="83">
        <v>1233602</v>
      </c>
      <c r="T18" s="70">
        <f>SUM('Part C'!$R18:$S18)</f>
        <v>10574624</v>
      </c>
      <c r="U18" s="83">
        <v>10687.6681922197</v>
      </c>
      <c r="V18" s="83">
        <v>1411.4439359267701</v>
      </c>
      <c r="W18" s="83">
        <v>6574509.1049233302</v>
      </c>
      <c r="X18" s="83">
        <v>17149133.1049233</v>
      </c>
      <c r="Y18" s="35">
        <v>19621.433758493498</v>
      </c>
    </row>
    <row r="19" spans="1:25" s="29" customFormat="1" ht="15" x14ac:dyDescent="0.3">
      <c r="A19" s="127" t="s">
        <v>171</v>
      </c>
      <c r="B19" s="127" t="s">
        <v>172</v>
      </c>
      <c r="C19" s="127" t="s">
        <v>173</v>
      </c>
      <c r="D19" s="83">
        <v>2287114</v>
      </c>
      <c r="E19" s="83">
        <v>1634522</v>
      </c>
      <c r="F19" s="99">
        <v>1392572.9436000001</v>
      </c>
      <c r="G19" s="83">
        <v>0</v>
      </c>
      <c r="H19" s="83">
        <v>73297</v>
      </c>
      <c r="I19" s="100">
        <f t="shared" si="0"/>
        <v>5387505.9435999999</v>
      </c>
      <c r="J19" s="83">
        <v>2975699</v>
      </c>
      <c r="K19" s="83">
        <v>270745</v>
      </c>
      <c r="L19" s="83">
        <v>681642</v>
      </c>
      <c r="M19" s="83">
        <v>235131</v>
      </c>
      <c r="N19" s="83">
        <v>566088</v>
      </c>
      <c r="O19" s="83">
        <v>81975</v>
      </c>
      <c r="P19" s="83">
        <v>576226</v>
      </c>
      <c r="Q19" s="100">
        <f t="shared" si="1"/>
        <v>5387506</v>
      </c>
      <c r="R19" s="83">
        <v>4677977</v>
      </c>
      <c r="S19" s="83">
        <v>709529</v>
      </c>
      <c r="T19" s="70">
        <f>SUM('Part C'!$R19:$S19)</f>
        <v>5387506</v>
      </c>
      <c r="U19" s="83">
        <v>12781.3579234973</v>
      </c>
      <c r="V19" s="83">
        <v>1938.6038251366101</v>
      </c>
      <c r="W19" s="83">
        <v>2753169.7167070201</v>
      </c>
      <c r="X19" s="83">
        <v>8140675.7167070201</v>
      </c>
      <c r="Y19" s="35">
        <v>22242.283378980901</v>
      </c>
    </row>
    <row r="20" spans="1:25" s="29" customFormat="1" ht="15" x14ac:dyDescent="0.3">
      <c r="A20" s="127" t="s">
        <v>174</v>
      </c>
      <c r="B20" s="127" t="s">
        <v>175</v>
      </c>
      <c r="C20" s="127" t="s">
        <v>176</v>
      </c>
      <c r="D20" s="83">
        <v>3229133</v>
      </c>
      <c r="E20" s="83">
        <v>1724780</v>
      </c>
      <c r="F20" s="99">
        <v>1759134.5063</v>
      </c>
      <c r="G20" s="83">
        <v>0</v>
      </c>
      <c r="H20" s="83">
        <v>180454</v>
      </c>
      <c r="I20" s="100">
        <f t="shared" si="0"/>
        <v>6893501.5063000005</v>
      </c>
      <c r="J20" s="83">
        <v>4052439</v>
      </c>
      <c r="K20" s="83">
        <v>314400</v>
      </c>
      <c r="L20" s="83">
        <v>1288646</v>
      </c>
      <c r="M20" s="83">
        <v>50798</v>
      </c>
      <c r="N20" s="83">
        <v>536929</v>
      </c>
      <c r="O20" s="83">
        <v>98191</v>
      </c>
      <c r="P20" s="83">
        <v>552099</v>
      </c>
      <c r="Q20" s="100">
        <f t="shared" si="1"/>
        <v>6893502</v>
      </c>
      <c r="R20" s="83">
        <v>6006792</v>
      </c>
      <c r="S20" s="83">
        <v>886710</v>
      </c>
      <c r="T20" s="70">
        <f>SUM('Part C'!$R20:$S20)</f>
        <v>6893502</v>
      </c>
      <c r="U20" s="83">
        <v>10669.2575488455</v>
      </c>
      <c r="V20" s="83">
        <v>1574.9733570159899</v>
      </c>
      <c r="W20" s="83">
        <v>4235067.0778853903</v>
      </c>
      <c r="X20" s="83">
        <v>11128569.077885401</v>
      </c>
      <c r="Y20" s="35">
        <v>19766.552536208499</v>
      </c>
    </row>
    <row r="21" spans="1:25" s="29" customFormat="1" ht="15" x14ac:dyDescent="0.3">
      <c r="A21" s="127" t="s">
        <v>177</v>
      </c>
      <c r="B21" s="127" t="s">
        <v>178</v>
      </c>
      <c r="C21" s="127" t="s">
        <v>179</v>
      </c>
      <c r="D21" s="83">
        <v>5261868</v>
      </c>
      <c r="E21" s="83">
        <v>2462656</v>
      </c>
      <c r="F21" s="99">
        <v>2742978.4723999999</v>
      </c>
      <c r="G21" s="83">
        <v>0</v>
      </c>
      <c r="H21" s="83">
        <v>976068</v>
      </c>
      <c r="I21" s="100">
        <f t="shared" si="0"/>
        <v>11443570.4724</v>
      </c>
      <c r="J21" s="83">
        <v>7106472</v>
      </c>
      <c r="K21" s="83">
        <v>353036</v>
      </c>
      <c r="L21" s="83">
        <v>1775479</v>
      </c>
      <c r="M21" s="83">
        <v>459126</v>
      </c>
      <c r="N21" s="83">
        <v>820750</v>
      </c>
      <c r="O21" s="83">
        <v>104225</v>
      </c>
      <c r="P21" s="83">
        <v>824483</v>
      </c>
      <c r="Q21" s="100">
        <f t="shared" si="1"/>
        <v>11443571</v>
      </c>
      <c r="R21" s="83">
        <v>10549217</v>
      </c>
      <c r="S21" s="83">
        <v>894353</v>
      </c>
      <c r="T21" s="70">
        <f>SUM('Part C'!$R21:$S21)</f>
        <v>11443570</v>
      </c>
      <c r="U21" s="83">
        <v>12352.7131147541</v>
      </c>
      <c r="V21" s="83">
        <v>1047.2517564402799</v>
      </c>
      <c r="W21" s="83">
        <v>6424062.6723163798</v>
      </c>
      <c r="X21" s="83">
        <v>17867632.672316398</v>
      </c>
      <c r="Y21" s="35">
        <v>20922.286501541399</v>
      </c>
    </row>
    <row r="22" spans="1:25" s="29" customFormat="1" ht="15" x14ac:dyDescent="0.3">
      <c r="A22" s="127" t="s">
        <v>180</v>
      </c>
      <c r="B22" s="127" t="s">
        <v>181</v>
      </c>
      <c r="C22" s="127" t="s">
        <v>182</v>
      </c>
      <c r="D22" s="83">
        <v>6823345</v>
      </c>
      <c r="E22" s="83">
        <v>3219353</v>
      </c>
      <c r="F22" s="99">
        <v>3566162.0597999999</v>
      </c>
      <c r="G22" s="83">
        <v>0</v>
      </c>
      <c r="H22" s="83">
        <v>1409784</v>
      </c>
      <c r="I22" s="100">
        <f t="shared" si="0"/>
        <v>15018644.059799999</v>
      </c>
      <c r="J22" s="83">
        <v>9223662</v>
      </c>
      <c r="K22" s="83">
        <v>0</v>
      </c>
      <c r="L22" s="83">
        <v>2717423</v>
      </c>
      <c r="M22" s="83">
        <v>0</v>
      </c>
      <c r="N22" s="83">
        <v>1250681</v>
      </c>
      <c r="O22" s="83">
        <v>157238</v>
      </c>
      <c r="P22" s="83">
        <v>1669639</v>
      </c>
      <c r="Q22" s="100">
        <f t="shared" si="1"/>
        <v>15018643</v>
      </c>
      <c r="R22" s="83">
        <v>13678127</v>
      </c>
      <c r="S22" s="83">
        <v>1340515</v>
      </c>
      <c r="T22" s="70">
        <f>SUM('Part C'!$R22:$S22)</f>
        <v>15018642</v>
      </c>
      <c r="U22" s="83">
        <v>11700.707442258299</v>
      </c>
      <c r="V22" s="83">
        <v>1146.71941830624</v>
      </c>
      <c r="W22" s="83">
        <v>8793593.9858757108</v>
      </c>
      <c r="X22" s="83">
        <v>23812235.9858757</v>
      </c>
      <c r="Y22" s="35">
        <v>20369.748490911599</v>
      </c>
    </row>
    <row r="23" spans="1:25" s="29" customFormat="1" ht="15" x14ac:dyDescent="0.3">
      <c r="A23" s="127" t="s">
        <v>186</v>
      </c>
      <c r="B23" s="127" t="s">
        <v>187</v>
      </c>
      <c r="C23" s="127" t="s">
        <v>188</v>
      </c>
      <c r="D23" s="83">
        <v>4561244</v>
      </c>
      <c r="E23" s="83">
        <v>2023387</v>
      </c>
      <c r="F23" s="99">
        <v>2338202.4681000002</v>
      </c>
      <c r="G23" s="83">
        <v>0</v>
      </c>
      <c r="H23" s="83">
        <v>433000</v>
      </c>
      <c r="I23" s="100">
        <f t="shared" si="0"/>
        <v>9355833.4681000002</v>
      </c>
      <c r="J23" s="83">
        <v>5491142</v>
      </c>
      <c r="K23" s="83">
        <v>0</v>
      </c>
      <c r="L23" s="83">
        <v>1790439</v>
      </c>
      <c r="M23" s="83">
        <v>0</v>
      </c>
      <c r="N23" s="83">
        <v>737837</v>
      </c>
      <c r="O23" s="83">
        <v>130660</v>
      </c>
      <c r="P23" s="83">
        <v>1205754</v>
      </c>
      <c r="Q23" s="100">
        <f t="shared" si="1"/>
        <v>9355832</v>
      </c>
      <c r="R23" s="83">
        <v>8500853</v>
      </c>
      <c r="S23" s="83">
        <v>854980</v>
      </c>
      <c r="T23" s="70">
        <f>SUM('Part C'!$R23:$S23)</f>
        <v>9355833</v>
      </c>
      <c r="U23" s="83">
        <v>12266.743145743099</v>
      </c>
      <c r="V23" s="83">
        <v>1233.73737373737</v>
      </c>
      <c r="W23" s="83">
        <v>5212968.8898305101</v>
      </c>
      <c r="X23" s="83">
        <v>14568801.8898305</v>
      </c>
      <c r="Y23" s="35">
        <v>21022.802149827599</v>
      </c>
    </row>
    <row r="24" spans="1:25" s="29" customFormat="1" ht="15" x14ac:dyDescent="0.3">
      <c r="A24" s="127" t="s">
        <v>189</v>
      </c>
      <c r="B24" s="127" t="s">
        <v>190</v>
      </c>
      <c r="C24" s="127" t="s">
        <v>191</v>
      </c>
      <c r="D24" s="83">
        <v>6386098</v>
      </c>
      <c r="E24" s="83">
        <v>3499194</v>
      </c>
      <c r="F24" s="99">
        <v>3510267.1891999999</v>
      </c>
      <c r="G24" s="83">
        <v>0</v>
      </c>
      <c r="H24" s="83">
        <v>1242856</v>
      </c>
      <c r="I24" s="100">
        <f t="shared" si="0"/>
        <v>14638415.189199999</v>
      </c>
      <c r="J24" s="83">
        <v>8673333</v>
      </c>
      <c r="K24" s="83">
        <v>0</v>
      </c>
      <c r="L24" s="83">
        <v>2934103</v>
      </c>
      <c r="M24" s="83">
        <v>0</v>
      </c>
      <c r="N24" s="83">
        <v>1204872</v>
      </c>
      <c r="O24" s="83">
        <v>159376</v>
      </c>
      <c r="P24" s="83">
        <v>1666730</v>
      </c>
      <c r="Q24" s="100">
        <f t="shared" si="1"/>
        <v>14638414</v>
      </c>
      <c r="R24" s="83">
        <v>13340960</v>
      </c>
      <c r="S24" s="83">
        <v>1297454</v>
      </c>
      <c r="T24" s="70">
        <f>SUM('Part C'!$R24:$S24)</f>
        <v>14638414</v>
      </c>
      <c r="U24" s="83">
        <v>9515.6633380884505</v>
      </c>
      <c r="V24" s="83">
        <v>925.430813124108</v>
      </c>
      <c r="W24" s="83">
        <v>10546294.925746599</v>
      </c>
      <c r="X24" s="83">
        <v>25184708.925746601</v>
      </c>
      <c r="Y24" s="35">
        <v>17963.415781559601</v>
      </c>
    </row>
    <row r="25" spans="1:25" s="29" customFormat="1" ht="15" x14ac:dyDescent="0.3">
      <c r="A25" s="127" t="s">
        <v>192</v>
      </c>
      <c r="B25" s="127" t="s">
        <v>193</v>
      </c>
      <c r="C25" s="127" t="s">
        <v>194</v>
      </c>
      <c r="D25" s="83">
        <v>7770278</v>
      </c>
      <c r="E25" s="83">
        <v>3657694</v>
      </c>
      <c r="F25" s="99">
        <v>4058072.8572</v>
      </c>
      <c r="G25" s="83">
        <v>0</v>
      </c>
      <c r="H25" s="83">
        <v>1479411</v>
      </c>
      <c r="I25" s="100">
        <f t="shared" si="0"/>
        <v>16965455.8572</v>
      </c>
      <c r="J25" s="83">
        <v>10518061</v>
      </c>
      <c r="K25" s="83">
        <v>0</v>
      </c>
      <c r="L25" s="83">
        <v>2757954</v>
      </c>
      <c r="M25" s="83">
        <v>0</v>
      </c>
      <c r="N25" s="83">
        <v>1606004</v>
      </c>
      <c r="O25" s="83">
        <v>166333</v>
      </c>
      <c r="P25" s="83">
        <v>1917105</v>
      </c>
      <c r="Q25" s="100">
        <f t="shared" si="1"/>
        <v>16965457</v>
      </c>
      <c r="R25" s="83">
        <v>15088221</v>
      </c>
      <c r="S25" s="83">
        <v>1877236</v>
      </c>
      <c r="T25" s="70">
        <f>SUM('Part C'!$R25:$S25)</f>
        <v>16965457</v>
      </c>
      <c r="U25" s="83">
        <v>9561.6102661596997</v>
      </c>
      <c r="V25" s="83">
        <v>1189.6299112801</v>
      </c>
      <c r="W25" s="83">
        <v>11870223.532687699</v>
      </c>
      <c r="X25" s="83">
        <v>28835680.532687701</v>
      </c>
      <c r="Y25" s="35">
        <v>18273.561807786798</v>
      </c>
    </row>
    <row r="26" spans="1:25" s="29" customFormat="1" ht="15" x14ac:dyDescent="0.3">
      <c r="A26" s="127" t="s">
        <v>195</v>
      </c>
      <c r="B26" s="127" t="s">
        <v>196</v>
      </c>
      <c r="C26" s="127" t="s">
        <v>197</v>
      </c>
      <c r="D26" s="83">
        <v>3398793</v>
      </c>
      <c r="E26" s="83">
        <v>2866169</v>
      </c>
      <c r="F26" s="99">
        <v>2224688.0062000002</v>
      </c>
      <c r="G26" s="83">
        <v>0</v>
      </c>
      <c r="H26" s="83">
        <v>196134</v>
      </c>
      <c r="I26" s="100">
        <f t="shared" si="0"/>
        <v>8685784.0062000006</v>
      </c>
      <c r="J26" s="83">
        <v>4284111</v>
      </c>
      <c r="K26" s="83">
        <v>758492</v>
      </c>
      <c r="L26" s="83">
        <v>1577973</v>
      </c>
      <c r="M26" s="83">
        <v>746014</v>
      </c>
      <c r="N26" s="83">
        <v>543972</v>
      </c>
      <c r="O26" s="83">
        <v>111397</v>
      </c>
      <c r="P26" s="83">
        <v>663826</v>
      </c>
      <c r="Q26" s="100">
        <f t="shared" si="1"/>
        <v>8685785</v>
      </c>
      <c r="R26" s="83">
        <v>6953353</v>
      </c>
      <c r="S26" s="83">
        <v>1732432</v>
      </c>
      <c r="T26" s="70">
        <f>SUM('Part C'!$R26:$S26)</f>
        <v>8685785</v>
      </c>
      <c r="U26" s="83">
        <v>14336.8103092784</v>
      </c>
      <c r="V26" s="83">
        <v>3572.02474226804</v>
      </c>
      <c r="W26" s="83">
        <v>3648325.99071832</v>
      </c>
      <c r="X26" s="83">
        <v>12334110.9907183</v>
      </c>
      <c r="Y26" s="35">
        <v>25431.156681893401</v>
      </c>
    </row>
    <row r="27" spans="1:25" s="29" customFormat="1" ht="15" x14ac:dyDescent="0.3">
      <c r="A27" s="127" t="s">
        <v>198</v>
      </c>
      <c r="B27" s="127" t="s">
        <v>199</v>
      </c>
      <c r="C27" s="127" t="s">
        <v>200</v>
      </c>
      <c r="D27" s="83">
        <v>3658028</v>
      </c>
      <c r="E27" s="83">
        <v>2529879</v>
      </c>
      <c r="F27" s="99">
        <v>2197325.7757000001</v>
      </c>
      <c r="G27" s="83">
        <v>0</v>
      </c>
      <c r="H27" s="83">
        <v>205983</v>
      </c>
      <c r="I27" s="100">
        <f t="shared" si="0"/>
        <v>8591215.7756999992</v>
      </c>
      <c r="J27" s="83">
        <v>4530740</v>
      </c>
      <c r="K27" s="83">
        <v>380095</v>
      </c>
      <c r="L27" s="83">
        <v>2482232</v>
      </c>
      <c r="M27" s="83">
        <v>10642</v>
      </c>
      <c r="N27" s="83">
        <v>631578</v>
      </c>
      <c r="O27" s="83">
        <v>88447</v>
      </c>
      <c r="P27" s="83">
        <v>467482</v>
      </c>
      <c r="Q27" s="100">
        <f t="shared" si="1"/>
        <v>8591216</v>
      </c>
      <c r="R27" s="83">
        <v>7699432</v>
      </c>
      <c r="S27" s="83">
        <v>891783</v>
      </c>
      <c r="T27" s="70">
        <f>SUM('Part C'!$R27:$S27)</f>
        <v>8591215</v>
      </c>
      <c r="U27" s="83">
        <v>12279.795853269499</v>
      </c>
      <c r="V27" s="83">
        <v>1422.3014354067</v>
      </c>
      <c r="W27" s="83">
        <v>4716495.6622275999</v>
      </c>
      <c r="X27" s="83">
        <v>13307710.662227601</v>
      </c>
      <c r="Y27" s="35">
        <v>21224.418919023301</v>
      </c>
    </row>
    <row r="28" spans="1:25" s="29" customFormat="1" ht="15" x14ac:dyDescent="0.3">
      <c r="A28" s="127" t="s">
        <v>201</v>
      </c>
      <c r="B28" s="127" t="s">
        <v>202</v>
      </c>
      <c r="C28" s="127" t="s">
        <v>203</v>
      </c>
      <c r="D28" s="83">
        <v>3768370</v>
      </c>
      <c r="E28" s="83">
        <v>1368537</v>
      </c>
      <c r="F28" s="99">
        <v>1824115.6757</v>
      </c>
      <c r="G28" s="83">
        <v>0</v>
      </c>
      <c r="H28" s="83">
        <v>1050004</v>
      </c>
      <c r="I28" s="100">
        <f t="shared" si="0"/>
        <v>8011026.6756999996</v>
      </c>
      <c r="J28" s="83">
        <v>5327166</v>
      </c>
      <c r="K28" s="83">
        <v>0</v>
      </c>
      <c r="L28" s="83">
        <v>998614</v>
      </c>
      <c r="M28" s="83">
        <v>0</v>
      </c>
      <c r="N28" s="83">
        <v>497322</v>
      </c>
      <c r="O28" s="83">
        <v>156376</v>
      </c>
      <c r="P28" s="83">
        <v>1031549</v>
      </c>
      <c r="Q28" s="100">
        <f t="shared" si="1"/>
        <v>8011027</v>
      </c>
      <c r="R28" s="83">
        <v>7219264</v>
      </c>
      <c r="S28" s="83">
        <v>791763</v>
      </c>
      <c r="T28" s="70">
        <f>SUM('Part C'!$R28:$S28)</f>
        <v>8011027</v>
      </c>
      <c r="U28" s="83">
        <v>12937.7491039427</v>
      </c>
      <c r="V28" s="83">
        <v>1418.93010752688</v>
      </c>
      <c r="W28" s="83">
        <v>4197455.4697336601</v>
      </c>
      <c r="X28" s="83">
        <v>12208482.4697337</v>
      </c>
      <c r="Y28" s="35">
        <v>21879.0008418166</v>
      </c>
    </row>
    <row r="29" spans="1:25" s="29" customFormat="1" ht="15" x14ac:dyDescent="0.3">
      <c r="A29" s="127" t="s">
        <v>204</v>
      </c>
      <c r="B29" s="127" t="s">
        <v>205</v>
      </c>
      <c r="C29" s="127" t="s">
        <v>206</v>
      </c>
      <c r="D29" s="83">
        <v>3394772</v>
      </c>
      <c r="E29" s="83">
        <v>1710661</v>
      </c>
      <c r="F29" s="99">
        <v>1812939.2583000001</v>
      </c>
      <c r="G29" s="83">
        <v>0</v>
      </c>
      <c r="H29" s="83">
        <v>441111</v>
      </c>
      <c r="I29" s="100">
        <f t="shared" si="0"/>
        <v>7359483.2582999999</v>
      </c>
      <c r="J29" s="83">
        <v>4323017</v>
      </c>
      <c r="K29" s="83">
        <v>0</v>
      </c>
      <c r="L29" s="83">
        <v>1171945</v>
      </c>
      <c r="M29" s="83">
        <v>0</v>
      </c>
      <c r="N29" s="83">
        <v>833492</v>
      </c>
      <c r="O29" s="83">
        <v>103428</v>
      </c>
      <c r="P29" s="83">
        <v>927601</v>
      </c>
      <c r="Q29" s="100">
        <f t="shared" si="1"/>
        <v>7359483</v>
      </c>
      <c r="R29" s="83">
        <v>6508868</v>
      </c>
      <c r="S29" s="83">
        <v>850616</v>
      </c>
      <c r="T29" s="70">
        <f>SUM('Part C'!$R29:$S29)</f>
        <v>7359484</v>
      </c>
      <c r="U29" s="83">
        <v>11685.5798922801</v>
      </c>
      <c r="V29" s="83">
        <v>1527.1382405745101</v>
      </c>
      <c r="W29" s="83">
        <v>4189933.1481033098</v>
      </c>
      <c r="X29" s="83">
        <v>11549417.1481033</v>
      </c>
      <c r="Y29" s="35">
        <v>20735.039763201599</v>
      </c>
    </row>
    <row r="30" spans="1:25" s="29" customFormat="1" ht="15" x14ac:dyDescent="0.3">
      <c r="A30" s="127" t="s">
        <v>207</v>
      </c>
      <c r="B30" s="127" t="s">
        <v>208</v>
      </c>
      <c r="C30" s="127" t="s">
        <v>209</v>
      </c>
      <c r="D30" s="83">
        <v>3570970</v>
      </c>
      <c r="E30" s="83">
        <v>1744979</v>
      </c>
      <c r="F30" s="99">
        <v>1887693.4898999999</v>
      </c>
      <c r="G30" s="83">
        <v>0</v>
      </c>
      <c r="H30" s="83">
        <v>124743</v>
      </c>
      <c r="I30" s="100">
        <f t="shared" si="0"/>
        <v>7328385.4899000004</v>
      </c>
      <c r="J30" s="83">
        <v>4472895</v>
      </c>
      <c r="K30" s="83">
        <v>284269</v>
      </c>
      <c r="L30" s="83">
        <v>939342</v>
      </c>
      <c r="M30" s="83">
        <v>264210</v>
      </c>
      <c r="N30" s="83">
        <v>679358</v>
      </c>
      <c r="O30" s="83">
        <v>119809</v>
      </c>
      <c r="P30" s="83">
        <v>568502</v>
      </c>
      <c r="Q30" s="100">
        <f t="shared" si="1"/>
        <v>7328385</v>
      </c>
      <c r="R30" s="83">
        <v>6450910</v>
      </c>
      <c r="S30" s="83">
        <v>877475</v>
      </c>
      <c r="T30" s="70">
        <f>SUM('Part C'!$R30:$S30)</f>
        <v>7328385</v>
      </c>
      <c r="U30" s="83">
        <v>8836.8630136986303</v>
      </c>
      <c r="V30" s="83">
        <v>1202.02054794521</v>
      </c>
      <c r="W30" s="83">
        <v>5491294.7901533497</v>
      </c>
      <c r="X30" s="83">
        <v>12819679.7901533</v>
      </c>
      <c r="Y30" s="35">
        <v>17561.205191990899</v>
      </c>
    </row>
    <row r="31" spans="1:25" s="29" customFormat="1" ht="15" x14ac:dyDescent="0.3">
      <c r="A31" s="127" t="s">
        <v>210</v>
      </c>
      <c r="B31" s="127" t="s">
        <v>211</v>
      </c>
      <c r="C31" s="127" t="s">
        <v>212</v>
      </c>
      <c r="D31" s="83">
        <v>1392659</v>
      </c>
      <c r="E31" s="83">
        <v>797022</v>
      </c>
      <c r="F31" s="99">
        <v>777555.72309999994</v>
      </c>
      <c r="G31" s="83">
        <v>0</v>
      </c>
      <c r="H31" s="83">
        <v>132313</v>
      </c>
      <c r="I31" s="100">
        <f t="shared" si="0"/>
        <v>3099549.7231000001</v>
      </c>
      <c r="J31" s="83">
        <v>1862274</v>
      </c>
      <c r="K31" s="83">
        <v>0</v>
      </c>
      <c r="L31" s="83">
        <v>443958</v>
      </c>
      <c r="M31" s="83">
        <v>0</v>
      </c>
      <c r="N31" s="83">
        <v>242272</v>
      </c>
      <c r="O31" s="83">
        <v>94750</v>
      </c>
      <c r="P31" s="83">
        <v>456297</v>
      </c>
      <c r="Q31" s="100">
        <f t="shared" si="1"/>
        <v>3099551</v>
      </c>
      <c r="R31" s="83">
        <v>2743265</v>
      </c>
      <c r="S31" s="83">
        <v>356285</v>
      </c>
      <c r="T31" s="70">
        <f>SUM('Part C'!$R31:$S31)</f>
        <v>3099550</v>
      </c>
      <c r="U31" s="83">
        <v>15498.6723163842</v>
      </c>
      <c r="V31" s="83">
        <v>2012.90960451977</v>
      </c>
      <c r="W31" s="83">
        <v>1331450.92857143</v>
      </c>
      <c r="X31" s="83">
        <v>4431000.92857143</v>
      </c>
      <c r="Y31" s="35">
        <v>25033.903551251002</v>
      </c>
    </row>
    <row r="32" spans="1:25" s="29" customFormat="1" ht="15" x14ac:dyDescent="0.3">
      <c r="A32" s="127" t="s">
        <v>213</v>
      </c>
      <c r="B32" s="127" t="s">
        <v>214</v>
      </c>
      <c r="C32" s="127" t="s">
        <v>215</v>
      </c>
      <c r="D32" s="83">
        <v>3737003</v>
      </c>
      <c r="E32" s="83">
        <v>2368184</v>
      </c>
      <c r="F32" s="99">
        <v>2167951.9037000001</v>
      </c>
      <c r="G32" s="83">
        <v>0</v>
      </c>
      <c r="H32" s="83">
        <v>319734</v>
      </c>
      <c r="I32" s="100">
        <f t="shared" si="0"/>
        <v>8592872.9036999997</v>
      </c>
      <c r="J32" s="83">
        <v>4563948</v>
      </c>
      <c r="K32" s="83">
        <v>669270</v>
      </c>
      <c r="L32" s="83">
        <v>1873006</v>
      </c>
      <c r="M32" s="83">
        <v>368071</v>
      </c>
      <c r="N32" s="83">
        <v>582319</v>
      </c>
      <c r="O32" s="83">
        <v>91708</v>
      </c>
      <c r="P32" s="83">
        <v>444550</v>
      </c>
      <c r="Q32" s="100">
        <f t="shared" si="1"/>
        <v>8592872</v>
      </c>
      <c r="R32" s="83">
        <v>7835536</v>
      </c>
      <c r="S32" s="83">
        <v>757335</v>
      </c>
      <c r="T32" s="70">
        <f>SUM('Part C'!$R32:$S32)</f>
        <v>8592871</v>
      </c>
      <c r="U32" s="83">
        <v>12339.4267716535</v>
      </c>
      <c r="V32" s="83">
        <v>1192.6535433070901</v>
      </c>
      <c r="W32" s="83">
        <v>4776674.23527038</v>
      </c>
      <c r="X32" s="83">
        <v>13369545.2352704</v>
      </c>
      <c r="Y32" s="35">
        <v>21054.401945307702</v>
      </c>
    </row>
    <row r="33" spans="1:25" s="29" customFormat="1" ht="15" x14ac:dyDescent="0.3">
      <c r="A33" s="127" t="s">
        <v>217</v>
      </c>
      <c r="B33" s="127" t="s">
        <v>218</v>
      </c>
      <c r="C33" s="127" t="s">
        <v>219</v>
      </c>
      <c r="D33" s="83">
        <v>5955214</v>
      </c>
      <c r="E33" s="83">
        <v>2970201</v>
      </c>
      <c r="F33" s="99">
        <v>3169414.8665</v>
      </c>
      <c r="G33" s="83">
        <v>0</v>
      </c>
      <c r="H33" s="83">
        <v>1159015</v>
      </c>
      <c r="I33" s="100">
        <f t="shared" si="0"/>
        <v>13253844.8665</v>
      </c>
      <c r="J33" s="83">
        <v>8243767</v>
      </c>
      <c r="K33" s="83">
        <v>0</v>
      </c>
      <c r="L33" s="83">
        <v>2477475</v>
      </c>
      <c r="M33" s="83">
        <v>0</v>
      </c>
      <c r="N33" s="83">
        <v>962816</v>
      </c>
      <c r="O33" s="83">
        <v>177421</v>
      </c>
      <c r="P33" s="83">
        <v>1392366</v>
      </c>
      <c r="Q33" s="100">
        <f t="shared" si="1"/>
        <v>13253845</v>
      </c>
      <c r="R33" s="83">
        <v>11766767</v>
      </c>
      <c r="S33" s="83">
        <v>1487078</v>
      </c>
      <c r="T33" s="70">
        <f>SUM('Part C'!$R33:$S33)</f>
        <v>13253845</v>
      </c>
      <c r="U33" s="83">
        <v>9773.0622923587998</v>
      </c>
      <c r="V33" s="83">
        <v>1235.1146179402001</v>
      </c>
      <c r="W33" s="83">
        <v>9056875.2429378498</v>
      </c>
      <c r="X33" s="83">
        <v>22310720.2429379</v>
      </c>
      <c r="Y33" s="35">
        <v>18530.498540646098</v>
      </c>
    </row>
    <row r="34" spans="1:25" s="29" customFormat="1" ht="15" x14ac:dyDescent="0.3">
      <c r="A34" s="127" t="s">
        <v>220</v>
      </c>
      <c r="B34" s="127" t="s">
        <v>221</v>
      </c>
      <c r="C34" s="127" t="s">
        <v>222</v>
      </c>
      <c r="D34" s="83">
        <v>3734100</v>
      </c>
      <c r="E34" s="83">
        <v>2278155</v>
      </c>
      <c r="F34" s="99">
        <v>2134951.7505000001</v>
      </c>
      <c r="G34" s="83">
        <v>0</v>
      </c>
      <c r="H34" s="83">
        <v>501493</v>
      </c>
      <c r="I34" s="100">
        <f t="shared" si="0"/>
        <v>8648699.750500001</v>
      </c>
      <c r="J34" s="83">
        <v>4800142</v>
      </c>
      <c r="K34" s="83">
        <v>455588</v>
      </c>
      <c r="L34" s="83">
        <v>1785669</v>
      </c>
      <c r="M34" s="83">
        <v>274689</v>
      </c>
      <c r="N34" s="83">
        <v>693445</v>
      </c>
      <c r="O34" s="83">
        <v>102977</v>
      </c>
      <c r="P34" s="83">
        <v>536189</v>
      </c>
      <c r="Q34" s="100">
        <f t="shared" si="1"/>
        <v>8648699</v>
      </c>
      <c r="R34" s="83">
        <v>7623483</v>
      </c>
      <c r="S34" s="83">
        <v>1025217</v>
      </c>
      <c r="T34" s="70">
        <f>SUM('Part C'!$R34:$S34)</f>
        <v>8648700</v>
      </c>
      <c r="U34" s="83">
        <v>12769.653266331699</v>
      </c>
      <c r="V34" s="83">
        <v>1717.2814070351801</v>
      </c>
      <c r="W34" s="83">
        <v>4490826.0133171901</v>
      </c>
      <c r="X34" s="83">
        <v>13139526.013317199</v>
      </c>
      <c r="Y34" s="35">
        <v>22009.256303713901</v>
      </c>
    </row>
    <row r="35" spans="1:25" s="29" customFormat="1" ht="15" x14ac:dyDescent="0.3">
      <c r="A35" s="127" t="s">
        <v>223</v>
      </c>
      <c r="B35" s="127" t="s">
        <v>224</v>
      </c>
      <c r="C35" s="127" t="s">
        <v>225</v>
      </c>
      <c r="D35" s="83">
        <v>3121183</v>
      </c>
      <c r="E35" s="83">
        <v>1882436</v>
      </c>
      <c r="F35" s="99">
        <v>1776785.1069</v>
      </c>
      <c r="G35" s="83">
        <v>0</v>
      </c>
      <c r="H35" s="83">
        <v>703157</v>
      </c>
      <c r="I35" s="100">
        <f t="shared" si="0"/>
        <v>7483561.1069</v>
      </c>
      <c r="J35" s="83">
        <v>4940007</v>
      </c>
      <c r="K35" s="83">
        <v>0</v>
      </c>
      <c r="L35" s="83">
        <v>695153</v>
      </c>
      <c r="M35" s="83">
        <v>0</v>
      </c>
      <c r="N35" s="83">
        <v>966790</v>
      </c>
      <c r="O35" s="83">
        <v>109336</v>
      </c>
      <c r="P35" s="83">
        <v>772276</v>
      </c>
      <c r="Q35" s="100">
        <f t="shared" si="1"/>
        <v>7483562</v>
      </c>
      <c r="R35" s="83">
        <v>6331350</v>
      </c>
      <c r="S35" s="83">
        <v>1152211</v>
      </c>
      <c r="T35" s="70">
        <f>SUM('Part C'!$R35:$S35)</f>
        <v>7483561</v>
      </c>
      <c r="U35" s="83">
        <v>15074.642857142901</v>
      </c>
      <c r="V35" s="83">
        <v>2743.3595238095199</v>
      </c>
      <c r="W35" s="83">
        <v>3159375.0847457601</v>
      </c>
      <c r="X35" s="83">
        <v>10642936.0847458</v>
      </c>
      <c r="Y35" s="35">
        <v>25340.324011299399</v>
      </c>
    </row>
    <row r="36" spans="1:25" s="29" customFormat="1" ht="15" x14ac:dyDescent="0.3">
      <c r="A36" s="127" t="s">
        <v>226</v>
      </c>
      <c r="B36" s="127" t="s">
        <v>227</v>
      </c>
      <c r="C36" s="127" t="s">
        <v>228</v>
      </c>
      <c r="D36" s="83">
        <v>3584605</v>
      </c>
      <c r="E36" s="83">
        <v>2606477</v>
      </c>
      <c r="F36" s="99">
        <v>2198453.2182</v>
      </c>
      <c r="G36" s="83">
        <v>0</v>
      </c>
      <c r="H36" s="83">
        <v>573857</v>
      </c>
      <c r="I36" s="100">
        <f t="shared" si="0"/>
        <v>8963392.2182</v>
      </c>
      <c r="J36" s="83">
        <v>5157718</v>
      </c>
      <c r="K36" s="83">
        <v>479640</v>
      </c>
      <c r="L36" s="83">
        <v>1346278</v>
      </c>
      <c r="M36" s="83">
        <v>316381</v>
      </c>
      <c r="N36" s="83">
        <v>694493</v>
      </c>
      <c r="O36" s="83">
        <v>79817</v>
      </c>
      <c r="P36" s="83">
        <v>889066</v>
      </c>
      <c r="Q36" s="100">
        <f t="shared" si="1"/>
        <v>8963393</v>
      </c>
      <c r="R36" s="83">
        <v>7854597</v>
      </c>
      <c r="S36" s="83">
        <v>1108796</v>
      </c>
      <c r="T36" s="70">
        <f>SUM('Part C'!$R36:$S36)</f>
        <v>8963393</v>
      </c>
      <c r="U36" s="83">
        <v>18098.1497695853</v>
      </c>
      <c r="V36" s="83">
        <v>2554.82949308756</v>
      </c>
      <c r="W36" s="83">
        <v>3264687.5875706198</v>
      </c>
      <c r="X36" s="83">
        <v>12228080.5875706</v>
      </c>
      <c r="Y36" s="35">
        <v>28175.300893019899</v>
      </c>
    </row>
    <row r="37" spans="1:25" s="29" customFormat="1" ht="15" x14ac:dyDescent="0.3">
      <c r="A37" s="127" t="s">
        <v>229</v>
      </c>
      <c r="B37" s="127" t="s">
        <v>230</v>
      </c>
      <c r="C37" s="127" t="s">
        <v>231</v>
      </c>
      <c r="D37" s="83">
        <v>3002373</v>
      </c>
      <c r="E37" s="83">
        <v>1883305</v>
      </c>
      <c r="F37" s="99">
        <v>1734904.2578</v>
      </c>
      <c r="G37" s="83">
        <v>0</v>
      </c>
      <c r="H37" s="83">
        <v>710020</v>
      </c>
      <c r="I37" s="100">
        <f t="shared" si="0"/>
        <v>7330602.2577999998</v>
      </c>
      <c r="J37" s="83">
        <v>4616174</v>
      </c>
      <c r="K37" s="83">
        <v>0</v>
      </c>
      <c r="L37" s="83">
        <v>1042492</v>
      </c>
      <c r="M37" s="83">
        <v>0</v>
      </c>
      <c r="N37" s="83">
        <v>781781</v>
      </c>
      <c r="O37" s="83">
        <v>90859</v>
      </c>
      <c r="P37" s="83">
        <v>799296</v>
      </c>
      <c r="Q37" s="100">
        <f t="shared" si="1"/>
        <v>7330602</v>
      </c>
      <c r="R37" s="83">
        <v>6417646</v>
      </c>
      <c r="S37" s="83">
        <v>912956</v>
      </c>
      <c r="T37" s="70">
        <f>SUM('Part C'!$R37:$S37)</f>
        <v>7330602</v>
      </c>
      <c r="U37" s="83">
        <v>19272.2102102102</v>
      </c>
      <c r="V37" s="83">
        <v>2741.6096096096098</v>
      </c>
      <c r="W37" s="83">
        <v>2504933.1029055701</v>
      </c>
      <c r="X37" s="83">
        <v>9835535.1029055696</v>
      </c>
      <c r="Y37" s="35">
        <v>29536.141450166899</v>
      </c>
    </row>
    <row r="38" spans="1:25" s="26" customFormat="1" ht="15" customHeight="1" x14ac:dyDescent="0.3">
      <c r="A38" s="27" t="s">
        <v>232</v>
      </c>
      <c r="B38" s="27"/>
      <c r="D38" s="37">
        <f t="shared" ref="D38:T38" si="2">SUM(D8:D37)</f>
        <v>119571873</v>
      </c>
      <c r="E38" s="37">
        <f t="shared" si="2"/>
        <v>65670005</v>
      </c>
      <c r="F38" s="37">
        <f t="shared" si="2"/>
        <v>65779390.877799988</v>
      </c>
      <c r="G38" s="37">
        <f t="shared" si="2"/>
        <v>0</v>
      </c>
      <c r="H38" s="37">
        <f t="shared" si="2"/>
        <v>15003604</v>
      </c>
      <c r="I38" s="37">
        <f t="shared" si="2"/>
        <v>266024872.87779999</v>
      </c>
      <c r="J38" s="37">
        <f t="shared" si="2"/>
        <v>155588267</v>
      </c>
      <c r="K38" s="37">
        <f t="shared" si="2"/>
        <v>8990849</v>
      </c>
      <c r="L38" s="37">
        <f t="shared" si="2"/>
        <v>47660238</v>
      </c>
      <c r="M38" s="37">
        <f t="shared" si="2"/>
        <v>4500774</v>
      </c>
      <c r="N38" s="37">
        <f t="shared" si="2"/>
        <v>21330791</v>
      </c>
      <c r="O38" s="37">
        <f t="shared" si="2"/>
        <v>3382992</v>
      </c>
      <c r="P38" s="37">
        <f t="shared" si="2"/>
        <v>24570958</v>
      </c>
      <c r="Q38" s="37">
        <f t="shared" si="2"/>
        <v>266024869</v>
      </c>
      <c r="R38" s="37">
        <f t="shared" si="2"/>
        <v>235401956</v>
      </c>
      <c r="S38" s="37">
        <f t="shared" si="2"/>
        <v>30622908</v>
      </c>
      <c r="T38" s="37">
        <f t="shared" si="2"/>
        <v>266024864</v>
      </c>
      <c r="W38" s="37">
        <f>SUM(W8:W37)</f>
        <v>149122504.00000009</v>
      </c>
      <c r="X38" s="37">
        <f>SUM(X8:X37)</f>
        <v>415147368.00000024</v>
      </c>
      <c r="Y38" s="37"/>
    </row>
  </sheetData>
  <mergeCells count="8">
    <mergeCell ref="U5:V5"/>
    <mergeCell ref="D5:I5"/>
    <mergeCell ref="J5:Q5"/>
    <mergeCell ref="R5:T5"/>
    <mergeCell ref="D6:F6"/>
    <mergeCell ref="J6:K6"/>
    <mergeCell ref="L6:M6"/>
    <mergeCell ref="N6:P6"/>
  </mergeCells>
  <printOptions horizontalCentered="1"/>
  <pageMargins left="0.25" right="0.25" top="0.75" bottom="0.75" header="0.3" footer="0.3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0FF0AD-0E95-42A3-A3BF-B1AF67F38927}">
  <sheetPr codeName="Sheet4">
    <pageSetUpPr fitToPage="1"/>
  </sheetPr>
  <dimension ref="A1:Y45"/>
  <sheetViews>
    <sheetView showGridLines="0" workbookViewId="0">
      <selection activeCell="I13" sqref="I13 I42"/>
    </sheetView>
  </sheetViews>
  <sheetFormatPr defaultColWidth="9.140625" defaultRowHeight="16.5" x14ac:dyDescent="0.3"/>
  <cols>
    <col min="1" max="1" width="15.140625" style="25" customWidth="1"/>
    <col min="2" max="2" width="42" style="25" customWidth="1"/>
    <col min="3" max="3" width="17.7109375" style="25" customWidth="1"/>
    <col min="4" max="4" width="14.5703125" style="25" customWidth="1"/>
    <col min="5" max="5" width="18.85546875" style="25" customWidth="1"/>
    <col min="6" max="7" width="11.28515625" style="25" customWidth="1"/>
    <col min="8" max="8" width="11.42578125" style="25" customWidth="1"/>
    <col min="9" max="9" width="11.42578125" customWidth="1"/>
    <col min="10" max="10" width="11.42578125" style="25" customWidth="1"/>
    <col min="11" max="12" width="13.42578125" style="25" customWidth="1"/>
    <col min="13" max="13" width="12.42578125" style="25" customWidth="1"/>
    <col min="14" max="14" width="13.7109375" style="25" customWidth="1"/>
    <col min="15" max="15" width="11.42578125" style="25" customWidth="1"/>
    <col min="16" max="19" width="11.28515625" style="25" customWidth="1"/>
    <col min="20" max="20" width="13.5703125" style="25" customWidth="1"/>
    <col min="21" max="21" width="11.28515625" style="25" customWidth="1"/>
    <col min="22" max="22" width="14.5703125" style="25" customWidth="1"/>
    <col min="23" max="25" width="15.5703125" style="25" customWidth="1"/>
    <col min="26" max="26" width="9.140625" style="25" customWidth="1"/>
    <col min="27" max="16384" width="9.140625" style="25"/>
  </cols>
  <sheetData>
    <row r="1" spans="1:25" customFormat="1" ht="18" customHeight="1" x14ac:dyDescent="0.35">
      <c r="A1" s="24" t="s">
        <v>265</v>
      </c>
    </row>
    <row r="2" spans="1:25" s="26" customFormat="1" ht="15" customHeight="1" x14ac:dyDescent="0.3"/>
    <row r="3" spans="1:25" s="26" customFormat="1" ht="15" customHeight="1" x14ac:dyDescent="0.3">
      <c r="A3" s="123" t="s">
        <v>234</v>
      </c>
      <c r="B3" s="124"/>
      <c r="C3" s="124"/>
    </row>
    <row r="4" spans="1:25" s="26" customFormat="1" ht="15" customHeight="1" x14ac:dyDescent="0.3"/>
    <row r="5" spans="1:25" s="26" customFormat="1" ht="15" customHeight="1" x14ac:dyDescent="0.3">
      <c r="F5" s="15" t="s">
        <v>266</v>
      </c>
      <c r="G5" s="14"/>
      <c r="H5" s="14"/>
      <c r="I5" s="14"/>
      <c r="J5" s="14"/>
      <c r="K5" s="14"/>
      <c r="L5" s="14"/>
      <c r="M5" s="14"/>
      <c r="N5" s="13"/>
      <c r="O5" s="11" t="s">
        <v>267</v>
      </c>
      <c r="P5" s="11"/>
      <c r="Q5" s="11"/>
      <c r="R5" s="11"/>
      <c r="S5" s="11"/>
      <c r="T5" s="11"/>
      <c r="U5" s="11"/>
      <c r="V5" s="11"/>
      <c r="W5" s="11"/>
      <c r="X5" s="11"/>
      <c r="Y5" s="10"/>
    </row>
    <row r="6" spans="1:25" s="26" customFormat="1" ht="15" customHeight="1" x14ac:dyDescent="0.3">
      <c r="F6" s="23" t="s">
        <v>268</v>
      </c>
      <c r="G6" s="16"/>
      <c r="H6" s="16"/>
      <c r="I6" s="16"/>
      <c r="J6" s="22"/>
      <c r="K6" s="23" t="s">
        <v>269</v>
      </c>
      <c r="L6" s="16"/>
      <c r="M6" s="16"/>
      <c r="N6" s="22"/>
      <c r="O6" s="75"/>
      <c r="P6" s="23" t="s">
        <v>270</v>
      </c>
      <c r="Q6" s="16"/>
      <c r="R6" s="16"/>
      <c r="S6" s="16"/>
      <c r="T6" s="16"/>
      <c r="U6" s="16"/>
      <c r="V6" s="22"/>
      <c r="W6" s="3" t="s">
        <v>271</v>
      </c>
      <c r="X6" s="2"/>
      <c r="Y6" s="1"/>
    </row>
    <row r="7" spans="1:25" s="29" customFormat="1" ht="74.25" customHeight="1" x14ac:dyDescent="0.3">
      <c r="A7" s="79" t="s">
        <v>3</v>
      </c>
      <c r="B7" s="79" t="s">
        <v>106</v>
      </c>
      <c r="C7" s="79" t="s">
        <v>107</v>
      </c>
      <c r="D7" s="79" t="s">
        <v>272</v>
      </c>
      <c r="E7" s="79" t="s">
        <v>273</v>
      </c>
      <c r="F7" s="79" t="s">
        <v>274</v>
      </c>
      <c r="G7" s="93" t="s">
        <v>275</v>
      </c>
      <c r="H7" s="93" t="s">
        <v>276</v>
      </c>
      <c r="I7" s="93" t="s">
        <v>277</v>
      </c>
      <c r="J7" s="98" t="s">
        <v>278</v>
      </c>
      <c r="K7" s="79" t="s">
        <v>279</v>
      </c>
      <c r="L7" s="93" t="s">
        <v>280</v>
      </c>
      <c r="M7" s="93" t="s">
        <v>281</v>
      </c>
      <c r="N7" s="79" t="s">
        <v>282</v>
      </c>
      <c r="O7" s="98" t="s">
        <v>283</v>
      </c>
      <c r="P7" s="79" t="s">
        <v>284</v>
      </c>
      <c r="Q7" s="93" t="s">
        <v>285</v>
      </c>
      <c r="R7" s="93" t="s">
        <v>286</v>
      </c>
      <c r="S7" s="93" t="s">
        <v>287</v>
      </c>
      <c r="T7" s="93" t="s">
        <v>288</v>
      </c>
      <c r="U7" s="93" t="s">
        <v>247</v>
      </c>
      <c r="V7" s="79" t="s">
        <v>289</v>
      </c>
      <c r="W7" s="79" t="s">
        <v>290</v>
      </c>
      <c r="X7" s="79" t="s">
        <v>291</v>
      </c>
      <c r="Y7" s="72" t="s">
        <v>258</v>
      </c>
    </row>
    <row r="8" spans="1:25" s="26" customFormat="1" ht="15" customHeight="1" x14ac:dyDescent="0.3">
      <c r="A8" s="127" t="s">
        <v>129</v>
      </c>
      <c r="B8" s="127" t="s">
        <v>130</v>
      </c>
      <c r="C8" s="127" t="s">
        <v>131</v>
      </c>
      <c r="D8" s="128" t="s">
        <v>136</v>
      </c>
      <c r="E8" s="122" t="s">
        <v>135</v>
      </c>
      <c r="F8" s="101"/>
      <c r="G8" s="101"/>
      <c r="H8" s="101"/>
      <c r="I8" s="101"/>
      <c r="J8" s="102">
        <f t="shared" ref="J8:J37" si="0">SUM(F8:I8)</f>
        <v>0</v>
      </c>
      <c r="K8" s="83"/>
      <c r="L8" s="83"/>
      <c r="M8" s="83"/>
      <c r="N8" s="100">
        <f t="shared" ref="N8:N37" si="1">SUM(K8:M8)</f>
        <v>0</v>
      </c>
      <c r="O8" s="103">
        <v>0</v>
      </c>
      <c r="P8" s="83">
        <v>141041</v>
      </c>
      <c r="Q8" s="83">
        <v>351046</v>
      </c>
      <c r="R8" s="83">
        <v>214</v>
      </c>
      <c r="S8" s="83">
        <v>0</v>
      </c>
      <c r="T8" s="83">
        <v>705950</v>
      </c>
      <c r="U8" s="83">
        <v>34207</v>
      </c>
      <c r="V8" s="100">
        <f t="shared" ref="V8:V37" si="2">SUM(P8:U8)</f>
        <v>1232458</v>
      </c>
      <c r="W8" s="83">
        <v>560098</v>
      </c>
      <c r="X8" s="83">
        <v>412254</v>
      </c>
      <c r="Y8" s="35">
        <v>260105</v>
      </c>
    </row>
    <row r="9" spans="1:25" s="26" customFormat="1" ht="15" x14ac:dyDescent="0.3">
      <c r="A9" s="127" t="s">
        <v>137</v>
      </c>
      <c r="B9" s="127" t="s">
        <v>138</v>
      </c>
      <c r="C9" s="127" t="s">
        <v>139</v>
      </c>
      <c r="D9" s="128" t="s">
        <v>135</v>
      </c>
      <c r="E9" s="122" t="s">
        <v>135</v>
      </c>
      <c r="F9" s="101">
        <v>0</v>
      </c>
      <c r="G9" s="101">
        <v>9</v>
      </c>
      <c r="H9" s="101">
        <v>14</v>
      </c>
      <c r="I9" s="101">
        <v>13</v>
      </c>
      <c r="J9" s="102">
        <f t="shared" si="0"/>
        <v>36</v>
      </c>
      <c r="K9" s="83">
        <v>477373</v>
      </c>
      <c r="L9" s="83">
        <v>12986.53</v>
      </c>
      <c r="M9" s="83">
        <v>0</v>
      </c>
      <c r="N9" s="100">
        <f t="shared" si="1"/>
        <v>490359.53</v>
      </c>
      <c r="O9" s="103">
        <v>0</v>
      </c>
      <c r="P9" s="83">
        <v>193999</v>
      </c>
      <c r="Q9" s="83">
        <v>77759</v>
      </c>
      <c r="R9" s="83">
        <v>174</v>
      </c>
      <c r="S9" s="83">
        <v>0</v>
      </c>
      <c r="T9" s="83">
        <v>34021</v>
      </c>
      <c r="U9" s="83">
        <v>27756</v>
      </c>
      <c r="V9" s="100">
        <f t="shared" si="2"/>
        <v>333709</v>
      </c>
      <c r="W9" s="83">
        <v>151656</v>
      </c>
      <c r="X9" s="83">
        <v>143712</v>
      </c>
      <c r="Y9" s="35">
        <v>38341</v>
      </c>
    </row>
    <row r="10" spans="1:25" s="26" customFormat="1" ht="15" x14ac:dyDescent="0.3">
      <c r="A10" s="127" t="s">
        <v>143</v>
      </c>
      <c r="B10" s="127" t="s">
        <v>144</v>
      </c>
      <c r="C10" s="127" t="s">
        <v>145</v>
      </c>
      <c r="D10" s="128" t="s">
        <v>135</v>
      </c>
      <c r="E10" s="122" t="s">
        <v>135</v>
      </c>
      <c r="F10" s="101">
        <v>36</v>
      </c>
      <c r="G10" s="101">
        <v>0</v>
      </c>
      <c r="H10" s="101">
        <v>0</v>
      </c>
      <c r="I10" s="101">
        <v>0</v>
      </c>
      <c r="J10" s="102">
        <f t="shared" si="0"/>
        <v>36</v>
      </c>
      <c r="K10" s="83">
        <v>409177</v>
      </c>
      <c r="L10" s="83">
        <v>8137.27</v>
      </c>
      <c r="M10" s="83">
        <v>0</v>
      </c>
      <c r="N10" s="100">
        <f t="shared" si="1"/>
        <v>417314.27</v>
      </c>
      <c r="O10" s="103">
        <v>0</v>
      </c>
      <c r="P10" s="83">
        <v>464656</v>
      </c>
      <c r="Q10" s="83">
        <v>43504</v>
      </c>
      <c r="R10" s="83">
        <v>208</v>
      </c>
      <c r="S10" s="83">
        <v>0</v>
      </c>
      <c r="T10" s="83">
        <v>40680</v>
      </c>
      <c r="U10" s="83">
        <v>33188</v>
      </c>
      <c r="V10" s="100">
        <f t="shared" si="2"/>
        <v>582236</v>
      </c>
      <c r="W10" s="83">
        <v>264601</v>
      </c>
      <c r="X10" s="83">
        <v>275538</v>
      </c>
      <c r="Y10" s="35">
        <v>42097</v>
      </c>
    </row>
    <row r="11" spans="1:25" s="26" customFormat="1" ht="15" x14ac:dyDescent="0.3">
      <c r="A11" s="127" t="s">
        <v>146</v>
      </c>
      <c r="B11" s="127" t="s">
        <v>147</v>
      </c>
      <c r="C11" s="127" t="s">
        <v>148</v>
      </c>
      <c r="D11" s="128" t="s">
        <v>135</v>
      </c>
      <c r="E11" s="122" t="s">
        <v>135</v>
      </c>
      <c r="F11" s="101">
        <v>30</v>
      </c>
      <c r="G11" s="101">
        <v>0</v>
      </c>
      <c r="H11" s="101">
        <v>0</v>
      </c>
      <c r="I11" s="101">
        <v>0</v>
      </c>
      <c r="J11" s="102">
        <f t="shared" si="0"/>
        <v>30</v>
      </c>
      <c r="K11" s="83">
        <v>371450.89</v>
      </c>
      <c r="L11" s="83">
        <v>0</v>
      </c>
      <c r="M11" s="83">
        <v>0</v>
      </c>
      <c r="N11" s="100">
        <f t="shared" si="1"/>
        <v>371450.89</v>
      </c>
      <c r="O11" s="103">
        <v>0</v>
      </c>
      <c r="P11" s="83">
        <v>168900</v>
      </c>
      <c r="Q11" s="83">
        <v>198571</v>
      </c>
      <c r="R11" s="83">
        <v>345</v>
      </c>
      <c r="S11" s="83">
        <v>0</v>
      </c>
      <c r="T11" s="83">
        <v>440724</v>
      </c>
      <c r="U11" s="83">
        <v>195746</v>
      </c>
      <c r="V11" s="100">
        <f t="shared" si="2"/>
        <v>1004286</v>
      </c>
      <c r="W11" s="83">
        <v>456404</v>
      </c>
      <c r="X11" s="83">
        <v>113590</v>
      </c>
      <c r="Y11" s="35">
        <v>434293</v>
      </c>
    </row>
    <row r="12" spans="1:25" s="26" customFormat="1" ht="15" x14ac:dyDescent="0.3">
      <c r="A12" s="127" t="s">
        <v>150</v>
      </c>
      <c r="B12" s="127" t="s">
        <v>151</v>
      </c>
      <c r="C12" s="127" t="s">
        <v>152</v>
      </c>
      <c r="D12" s="128" t="s">
        <v>135</v>
      </c>
      <c r="E12" s="122" t="s">
        <v>135</v>
      </c>
      <c r="F12" s="101">
        <v>32</v>
      </c>
      <c r="G12" s="101">
        <v>0</v>
      </c>
      <c r="H12" s="101">
        <v>0</v>
      </c>
      <c r="I12" s="101">
        <v>0</v>
      </c>
      <c r="J12" s="102">
        <f t="shared" si="0"/>
        <v>32</v>
      </c>
      <c r="K12" s="83">
        <v>327625.57</v>
      </c>
      <c r="L12" s="83">
        <v>0</v>
      </c>
      <c r="M12" s="83">
        <v>0</v>
      </c>
      <c r="N12" s="100">
        <f t="shared" si="1"/>
        <v>327625.57</v>
      </c>
      <c r="O12" s="103">
        <v>0</v>
      </c>
      <c r="P12" s="83">
        <v>201260</v>
      </c>
      <c r="Q12" s="83">
        <v>155159</v>
      </c>
      <c r="R12" s="83">
        <v>322</v>
      </c>
      <c r="S12" s="83">
        <v>0</v>
      </c>
      <c r="T12" s="83">
        <v>568462</v>
      </c>
      <c r="U12" s="83">
        <v>222603</v>
      </c>
      <c r="V12" s="100">
        <f t="shared" si="2"/>
        <v>1147806</v>
      </c>
      <c r="W12" s="83">
        <v>521628</v>
      </c>
      <c r="X12" s="83">
        <v>92401</v>
      </c>
      <c r="Y12" s="35">
        <v>533777</v>
      </c>
    </row>
    <row r="13" spans="1:25" s="26" customFormat="1" ht="15" x14ac:dyDescent="0.3">
      <c r="A13" s="127" t="s">
        <v>153</v>
      </c>
      <c r="B13" s="127" t="s">
        <v>154</v>
      </c>
      <c r="C13" s="127" t="s">
        <v>155</v>
      </c>
      <c r="D13" s="128" t="s">
        <v>135</v>
      </c>
      <c r="E13" s="122" t="s">
        <v>135</v>
      </c>
      <c r="F13" s="101">
        <v>43</v>
      </c>
      <c r="G13" s="101">
        <v>0</v>
      </c>
      <c r="H13" s="101">
        <v>0</v>
      </c>
      <c r="I13" s="101">
        <v>0</v>
      </c>
      <c r="J13" s="102">
        <f t="shared" si="0"/>
        <v>43</v>
      </c>
      <c r="K13" s="83">
        <v>694436</v>
      </c>
      <c r="L13" s="83">
        <v>7818.31</v>
      </c>
      <c r="M13" s="83">
        <v>0</v>
      </c>
      <c r="N13" s="100">
        <f t="shared" si="1"/>
        <v>702254.31</v>
      </c>
      <c r="O13" s="103">
        <v>0</v>
      </c>
      <c r="P13" s="83">
        <v>91380</v>
      </c>
      <c r="Q13" s="83">
        <v>156583</v>
      </c>
      <c r="R13" s="83">
        <v>158</v>
      </c>
      <c r="S13" s="83">
        <v>0</v>
      </c>
      <c r="T13" s="83">
        <v>339263</v>
      </c>
      <c r="U13" s="83">
        <v>25294</v>
      </c>
      <c r="V13" s="100">
        <f t="shared" si="2"/>
        <v>612678</v>
      </c>
      <c r="W13" s="83">
        <v>278436</v>
      </c>
      <c r="X13" s="83">
        <v>231280</v>
      </c>
      <c r="Y13" s="35">
        <v>102963</v>
      </c>
    </row>
    <row r="14" spans="1:25" s="26" customFormat="1" ht="15" x14ac:dyDescent="0.3">
      <c r="A14" s="127" t="s">
        <v>156</v>
      </c>
      <c r="B14" s="127" t="s">
        <v>157</v>
      </c>
      <c r="C14" s="127" t="s">
        <v>158</v>
      </c>
      <c r="D14" s="128" t="s">
        <v>135</v>
      </c>
      <c r="E14" s="122" t="s">
        <v>135</v>
      </c>
      <c r="F14" s="101">
        <v>56</v>
      </c>
      <c r="G14" s="101">
        <v>0</v>
      </c>
      <c r="H14" s="101">
        <v>61</v>
      </c>
      <c r="I14" s="101">
        <v>0</v>
      </c>
      <c r="J14" s="102">
        <f t="shared" si="0"/>
        <v>117</v>
      </c>
      <c r="K14" s="83">
        <v>1243603</v>
      </c>
      <c r="L14" s="83">
        <v>2700.58</v>
      </c>
      <c r="M14" s="83">
        <v>0</v>
      </c>
      <c r="N14" s="100">
        <f t="shared" si="1"/>
        <v>1246303.58</v>
      </c>
      <c r="O14" s="103">
        <v>0</v>
      </c>
      <c r="P14" s="83">
        <v>1592578</v>
      </c>
      <c r="Q14" s="83">
        <v>159170</v>
      </c>
      <c r="R14" s="83">
        <v>150</v>
      </c>
      <c r="S14" s="83">
        <v>0</v>
      </c>
      <c r="T14" s="83">
        <v>352300</v>
      </c>
      <c r="U14" s="83">
        <v>227201</v>
      </c>
      <c r="V14" s="100">
        <f t="shared" si="2"/>
        <v>2331399</v>
      </c>
      <c r="W14" s="83">
        <v>1059519</v>
      </c>
      <c r="X14" s="83">
        <v>1202999</v>
      </c>
      <c r="Y14" s="35">
        <v>68881</v>
      </c>
    </row>
    <row r="15" spans="1:25" s="26" customFormat="1" ht="15" x14ac:dyDescent="0.3">
      <c r="A15" s="127" t="s">
        <v>159</v>
      </c>
      <c r="B15" s="127" t="s">
        <v>160</v>
      </c>
      <c r="C15" s="127" t="s">
        <v>161</v>
      </c>
      <c r="D15" s="128" t="s">
        <v>135</v>
      </c>
      <c r="E15" s="122" t="s">
        <v>135</v>
      </c>
      <c r="F15" s="101">
        <v>26</v>
      </c>
      <c r="G15" s="101">
        <v>0</v>
      </c>
      <c r="H15" s="101">
        <v>0</v>
      </c>
      <c r="I15" s="101">
        <v>0</v>
      </c>
      <c r="J15" s="102">
        <f t="shared" si="0"/>
        <v>26</v>
      </c>
      <c r="K15" s="83">
        <v>297766.11</v>
      </c>
      <c r="L15" s="83">
        <v>0</v>
      </c>
      <c r="M15" s="83">
        <v>0</v>
      </c>
      <c r="N15" s="100">
        <f t="shared" si="1"/>
        <v>297766.11</v>
      </c>
      <c r="O15" s="103">
        <v>0</v>
      </c>
      <c r="P15" s="83">
        <v>159559</v>
      </c>
      <c r="Q15" s="83">
        <v>71935</v>
      </c>
      <c r="R15" s="83">
        <v>273</v>
      </c>
      <c r="S15" s="83">
        <v>0</v>
      </c>
      <c r="T15" s="83">
        <v>511090</v>
      </c>
      <c r="U15" s="83">
        <v>43628</v>
      </c>
      <c r="V15" s="100">
        <f t="shared" si="2"/>
        <v>786485</v>
      </c>
      <c r="W15" s="83">
        <v>357423</v>
      </c>
      <c r="X15" s="83">
        <v>378300</v>
      </c>
      <c r="Y15" s="35">
        <v>50762</v>
      </c>
    </row>
    <row r="16" spans="1:25" s="26" customFormat="1" ht="15" x14ac:dyDescent="0.3">
      <c r="A16" s="127" t="s">
        <v>162</v>
      </c>
      <c r="B16" s="127" t="s">
        <v>163</v>
      </c>
      <c r="C16" s="127" t="s">
        <v>164</v>
      </c>
      <c r="D16" s="128" t="s">
        <v>135</v>
      </c>
      <c r="E16" s="122" t="s">
        <v>135</v>
      </c>
      <c r="F16" s="101">
        <v>10</v>
      </c>
      <c r="G16" s="101">
        <v>17</v>
      </c>
      <c r="H16" s="101">
        <v>0</v>
      </c>
      <c r="I16" s="101">
        <v>4</v>
      </c>
      <c r="J16" s="102">
        <f t="shared" si="0"/>
        <v>31</v>
      </c>
      <c r="K16" s="83">
        <v>322327.13</v>
      </c>
      <c r="L16" s="83">
        <v>0</v>
      </c>
      <c r="M16" s="83">
        <v>0</v>
      </c>
      <c r="N16" s="100">
        <f t="shared" si="1"/>
        <v>322327.13</v>
      </c>
      <c r="O16" s="103">
        <v>0</v>
      </c>
      <c r="P16" s="83">
        <v>300587</v>
      </c>
      <c r="Q16" s="83">
        <v>200657</v>
      </c>
      <c r="R16" s="83">
        <v>483</v>
      </c>
      <c r="S16" s="83">
        <v>0</v>
      </c>
      <c r="T16" s="83">
        <v>510231</v>
      </c>
      <c r="U16" s="83">
        <v>77156</v>
      </c>
      <c r="V16" s="100">
        <f t="shared" si="2"/>
        <v>1089114</v>
      </c>
      <c r="W16" s="83">
        <v>494955</v>
      </c>
      <c r="X16" s="83">
        <v>99131</v>
      </c>
      <c r="Y16" s="35">
        <v>495028</v>
      </c>
    </row>
    <row r="17" spans="1:25" s="26" customFormat="1" ht="15" x14ac:dyDescent="0.3">
      <c r="A17" s="127" t="s">
        <v>165</v>
      </c>
      <c r="B17" s="127" t="s">
        <v>166</v>
      </c>
      <c r="C17" s="127" t="s">
        <v>167</v>
      </c>
      <c r="D17" s="128" t="s">
        <v>135</v>
      </c>
      <c r="E17" s="122" t="s">
        <v>135</v>
      </c>
      <c r="F17" s="101">
        <v>15</v>
      </c>
      <c r="G17" s="101">
        <v>24</v>
      </c>
      <c r="H17" s="101">
        <v>0</v>
      </c>
      <c r="I17" s="101">
        <v>26</v>
      </c>
      <c r="J17" s="102">
        <f t="shared" si="0"/>
        <v>65</v>
      </c>
      <c r="K17" s="83">
        <v>477354</v>
      </c>
      <c r="L17" s="83">
        <v>14524.26</v>
      </c>
      <c r="M17" s="83">
        <v>0</v>
      </c>
      <c r="N17" s="100">
        <f t="shared" si="1"/>
        <v>491878.26</v>
      </c>
      <c r="O17" s="103">
        <v>0</v>
      </c>
      <c r="P17" s="83">
        <v>192829</v>
      </c>
      <c r="Q17" s="83">
        <v>124790</v>
      </c>
      <c r="R17" s="83">
        <v>354</v>
      </c>
      <c r="S17" s="83">
        <v>0</v>
      </c>
      <c r="T17" s="83">
        <v>886375</v>
      </c>
      <c r="U17" s="83">
        <v>56530</v>
      </c>
      <c r="V17" s="100">
        <f t="shared" si="2"/>
        <v>1260878</v>
      </c>
      <c r="W17" s="83">
        <v>573014</v>
      </c>
      <c r="X17" s="83">
        <v>622195</v>
      </c>
      <c r="Y17" s="35">
        <v>65669</v>
      </c>
    </row>
    <row r="18" spans="1:25" s="26" customFormat="1" ht="15" x14ac:dyDescent="0.3">
      <c r="A18" s="127" t="s">
        <v>168</v>
      </c>
      <c r="B18" s="127" t="s">
        <v>169</v>
      </c>
      <c r="C18" s="127" t="s">
        <v>170</v>
      </c>
      <c r="D18" s="128" t="s">
        <v>135</v>
      </c>
      <c r="E18" s="122" t="s">
        <v>135</v>
      </c>
      <c r="F18" s="101">
        <v>18</v>
      </c>
      <c r="G18" s="101">
        <v>0</v>
      </c>
      <c r="H18" s="101">
        <v>0</v>
      </c>
      <c r="I18" s="101">
        <v>0</v>
      </c>
      <c r="J18" s="102">
        <f t="shared" si="0"/>
        <v>18</v>
      </c>
      <c r="K18" s="83">
        <v>333814</v>
      </c>
      <c r="L18" s="83">
        <v>24220.02</v>
      </c>
      <c r="M18" s="83">
        <v>0</v>
      </c>
      <c r="N18" s="100">
        <f t="shared" si="1"/>
        <v>358034.02</v>
      </c>
      <c r="O18" s="103">
        <v>0</v>
      </c>
      <c r="P18" s="83">
        <v>133558</v>
      </c>
      <c r="Q18" s="83">
        <v>223564</v>
      </c>
      <c r="R18" s="83">
        <v>452</v>
      </c>
      <c r="S18" s="83">
        <v>0</v>
      </c>
      <c r="T18" s="83">
        <v>88539</v>
      </c>
      <c r="U18" s="83">
        <v>72233</v>
      </c>
      <c r="V18" s="100">
        <f t="shared" si="2"/>
        <v>518346</v>
      </c>
      <c r="W18" s="83">
        <v>235566</v>
      </c>
      <c r="X18" s="83">
        <v>202139</v>
      </c>
      <c r="Y18" s="35">
        <v>80642</v>
      </c>
    </row>
    <row r="19" spans="1:25" s="26" customFormat="1" ht="15" x14ac:dyDescent="0.3">
      <c r="A19" s="127" t="s">
        <v>171</v>
      </c>
      <c r="B19" s="127" t="s">
        <v>172</v>
      </c>
      <c r="C19" s="127" t="s">
        <v>173</v>
      </c>
      <c r="D19" s="128" t="s">
        <v>135</v>
      </c>
      <c r="E19" s="122" t="s">
        <v>135</v>
      </c>
      <c r="F19" s="101">
        <v>22</v>
      </c>
      <c r="G19" s="101">
        <v>0</v>
      </c>
      <c r="H19" s="101">
        <v>0</v>
      </c>
      <c r="I19" s="101">
        <v>0</v>
      </c>
      <c r="J19" s="102">
        <f t="shared" si="0"/>
        <v>22</v>
      </c>
      <c r="K19" s="83">
        <v>269083</v>
      </c>
      <c r="L19" s="83">
        <v>1662.42</v>
      </c>
      <c r="M19" s="83">
        <v>0</v>
      </c>
      <c r="N19" s="100">
        <f t="shared" si="1"/>
        <v>270745.42</v>
      </c>
      <c r="O19" s="103">
        <v>0</v>
      </c>
      <c r="P19" s="83">
        <v>51539</v>
      </c>
      <c r="Q19" s="83">
        <v>201255</v>
      </c>
      <c r="R19" s="83">
        <v>176</v>
      </c>
      <c r="S19" s="83">
        <v>0</v>
      </c>
      <c r="T19" s="83">
        <v>34542</v>
      </c>
      <c r="U19" s="83">
        <v>28180</v>
      </c>
      <c r="V19" s="100">
        <f t="shared" si="2"/>
        <v>315692</v>
      </c>
      <c r="W19" s="83">
        <v>143469</v>
      </c>
      <c r="X19" s="83">
        <v>31476</v>
      </c>
      <c r="Y19" s="35">
        <v>140748</v>
      </c>
    </row>
    <row r="20" spans="1:25" s="26" customFormat="1" ht="15" x14ac:dyDescent="0.3">
      <c r="A20" s="127" t="s">
        <v>174</v>
      </c>
      <c r="B20" s="127" t="s">
        <v>175</v>
      </c>
      <c r="C20" s="127" t="s">
        <v>176</v>
      </c>
      <c r="D20" s="128" t="s">
        <v>135</v>
      </c>
      <c r="E20" s="122" t="s">
        <v>135</v>
      </c>
      <c r="F20" s="101">
        <v>27</v>
      </c>
      <c r="G20" s="101">
        <v>0</v>
      </c>
      <c r="H20" s="101">
        <v>0</v>
      </c>
      <c r="I20" s="101">
        <v>0</v>
      </c>
      <c r="J20" s="102">
        <f t="shared" si="0"/>
        <v>27</v>
      </c>
      <c r="K20" s="83">
        <v>290562</v>
      </c>
      <c r="L20" s="83">
        <v>23837.8</v>
      </c>
      <c r="M20" s="83">
        <v>0</v>
      </c>
      <c r="N20" s="100">
        <f t="shared" si="1"/>
        <v>314399.8</v>
      </c>
      <c r="O20" s="103">
        <v>0</v>
      </c>
      <c r="P20" s="83">
        <v>431264</v>
      </c>
      <c r="Q20" s="83">
        <v>161146</v>
      </c>
      <c r="R20" s="83">
        <v>281</v>
      </c>
      <c r="S20" s="83">
        <v>0</v>
      </c>
      <c r="T20" s="83">
        <v>54934</v>
      </c>
      <c r="U20" s="83">
        <v>44817</v>
      </c>
      <c r="V20" s="100">
        <f t="shared" si="2"/>
        <v>692442</v>
      </c>
      <c r="W20" s="83">
        <v>314684</v>
      </c>
      <c r="X20" s="83">
        <v>320591</v>
      </c>
      <c r="Y20" s="35">
        <v>57166</v>
      </c>
    </row>
    <row r="21" spans="1:25" s="26" customFormat="1" ht="15" x14ac:dyDescent="0.3">
      <c r="A21" s="127" t="s">
        <v>177</v>
      </c>
      <c r="B21" s="127" t="s">
        <v>178</v>
      </c>
      <c r="C21" s="127" t="s">
        <v>179</v>
      </c>
      <c r="D21" s="128" t="s">
        <v>135</v>
      </c>
      <c r="E21" s="122" t="s">
        <v>135</v>
      </c>
      <c r="F21" s="101">
        <v>30</v>
      </c>
      <c r="G21" s="101">
        <v>5</v>
      </c>
      <c r="H21" s="101">
        <v>0</v>
      </c>
      <c r="I21" s="101">
        <v>7</v>
      </c>
      <c r="J21" s="102">
        <f t="shared" si="0"/>
        <v>42</v>
      </c>
      <c r="K21" s="83">
        <v>353035.73</v>
      </c>
      <c r="L21" s="83">
        <v>0</v>
      </c>
      <c r="M21" s="83">
        <v>0</v>
      </c>
      <c r="N21" s="100">
        <f t="shared" si="1"/>
        <v>353035.73</v>
      </c>
      <c r="O21" s="103">
        <v>0</v>
      </c>
      <c r="P21" s="83">
        <v>151383</v>
      </c>
      <c r="Q21" s="83">
        <v>131532</v>
      </c>
      <c r="R21" s="83">
        <v>421</v>
      </c>
      <c r="S21" s="83">
        <v>0</v>
      </c>
      <c r="T21" s="83">
        <v>1712164</v>
      </c>
      <c r="U21" s="83">
        <v>67310</v>
      </c>
      <c r="V21" s="100">
        <f t="shared" si="2"/>
        <v>2062810</v>
      </c>
      <c r="W21" s="83">
        <v>937457</v>
      </c>
      <c r="X21" s="83">
        <v>1053196</v>
      </c>
      <c r="Y21" s="35">
        <v>72157</v>
      </c>
    </row>
    <row r="22" spans="1:25" s="26" customFormat="1" ht="15" x14ac:dyDescent="0.3">
      <c r="A22" s="127" t="s">
        <v>180</v>
      </c>
      <c r="B22" s="127" t="s">
        <v>181</v>
      </c>
      <c r="C22" s="127" t="s">
        <v>182</v>
      </c>
      <c r="D22" s="128" t="s">
        <v>136</v>
      </c>
      <c r="E22" s="122" t="s">
        <v>135</v>
      </c>
      <c r="F22" s="101"/>
      <c r="G22" s="101"/>
      <c r="H22" s="101"/>
      <c r="I22" s="101"/>
      <c r="J22" s="102">
        <f t="shared" si="0"/>
        <v>0</v>
      </c>
      <c r="K22" s="83"/>
      <c r="L22" s="83"/>
      <c r="M22" s="83"/>
      <c r="N22" s="100">
        <f t="shared" si="1"/>
        <v>0</v>
      </c>
      <c r="O22" s="103">
        <v>0</v>
      </c>
      <c r="P22" s="83">
        <v>489277</v>
      </c>
      <c r="Q22" s="83">
        <v>234696</v>
      </c>
      <c r="R22" s="83">
        <v>621</v>
      </c>
      <c r="S22" s="83">
        <v>0</v>
      </c>
      <c r="T22" s="83">
        <v>258218</v>
      </c>
      <c r="U22" s="83">
        <v>99225</v>
      </c>
      <c r="V22" s="100">
        <f t="shared" si="2"/>
        <v>1082037</v>
      </c>
      <c r="W22" s="83">
        <v>491739</v>
      </c>
      <c r="X22" s="83">
        <v>489831</v>
      </c>
      <c r="Y22" s="35">
        <v>100467</v>
      </c>
    </row>
    <row r="23" spans="1:25" s="26" customFormat="1" ht="15" x14ac:dyDescent="0.3">
      <c r="A23" s="127" t="s">
        <v>186</v>
      </c>
      <c r="B23" s="127" t="s">
        <v>187</v>
      </c>
      <c r="C23" s="127" t="s">
        <v>188</v>
      </c>
      <c r="D23" s="128" t="s">
        <v>136</v>
      </c>
      <c r="E23" s="122" t="s">
        <v>135</v>
      </c>
      <c r="F23" s="101"/>
      <c r="G23" s="101"/>
      <c r="H23" s="101"/>
      <c r="I23" s="101"/>
      <c r="J23" s="102">
        <f t="shared" si="0"/>
        <v>0</v>
      </c>
      <c r="K23" s="83"/>
      <c r="L23" s="83"/>
      <c r="M23" s="83"/>
      <c r="N23" s="100">
        <f t="shared" si="1"/>
        <v>0</v>
      </c>
      <c r="O23" s="103">
        <v>0</v>
      </c>
      <c r="P23" s="83">
        <v>439875</v>
      </c>
      <c r="Q23" s="83">
        <v>257377</v>
      </c>
      <c r="R23" s="83">
        <v>368</v>
      </c>
      <c r="S23" s="83">
        <v>0</v>
      </c>
      <c r="T23" s="83">
        <v>648027</v>
      </c>
      <c r="U23" s="83">
        <v>58822</v>
      </c>
      <c r="V23" s="100">
        <f t="shared" si="2"/>
        <v>1404469</v>
      </c>
      <c r="W23" s="83">
        <v>638270</v>
      </c>
      <c r="X23" s="83">
        <v>547632</v>
      </c>
      <c r="Y23" s="35">
        <v>218566</v>
      </c>
    </row>
    <row r="24" spans="1:25" s="26" customFormat="1" ht="15" x14ac:dyDescent="0.3">
      <c r="A24" s="127" t="s">
        <v>189</v>
      </c>
      <c r="B24" s="127" t="s">
        <v>190</v>
      </c>
      <c r="C24" s="127" t="s">
        <v>191</v>
      </c>
      <c r="D24" s="128" t="s">
        <v>136</v>
      </c>
      <c r="E24" s="122" t="s">
        <v>135</v>
      </c>
      <c r="F24" s="101"/>
      <c r="G24" s="101"/>
      <c r="H24" s="101"/>
      <c r="I24" s="101"/>
      <c r="J24" s="102">
        <f t="shared" si="0"/>
        <v>0</v>
      </c>
      <c r="K24" s="83"/>
      <c r="L24" s="83"/>
      <c r="M24" s="83"/>
      <c r="N24" s="100">
        <f t="shared" si="1"/>
        <v>0</v>
      </c>
      <c r="O24" s="103">
        <v>0</v>
      </c>
      <c r="P24" s="83">
        <v>394405</v>
      </c>
      <c r="Q24" s="83">
        <v>121298</v>
      </c>
      <c r="R24" s="83">
        <v>745</v>
      </c>
      <c r="S24" s="83">
        <v>0</v>
      </c>
      <c r="T24" s="83">
        <v>145866</v>
      </c>
      <c r="U24" s="83">
        <v>119002</v>
      </c>
      <c r="V24" s="100">
        <f t="shared" si="2"/>
        <v>781316</v>
      </c>
      <c r="W24" s="83">
        <v>355074</v>
      </c>
      <c r="X24" s="83">
        <v>309989</v>
      </c>
      <c r="Y24" s="35">
        <v>116252</v>
      </c>
    </row>
    <row r="25" spans="1:25" s="26" customFormat="1" ht="15" x14ac:dyDescent="0.3">
      <c r="A25" s="127" t="s">
        <v>192</v>
      </c>
      <c r="B25" s="127" t="s">
        <v>193</v>
      </c>
      <c r="C25" s="127" t="s">
        <v>194</v>
      </c>
      <c r="D25" s="128" t="s">
        <v>136</v>
      </c>
      <c r="E25" s="122" t="s">
        <v>135</v>
      </c>
      <c r="F25" s="101"/>
      <c r="G25" s="101"/>
      <c r="H25" s="101"/>
      <c r="I25" s="101"/>
      <c r="J25" s="102">
        <f t="shared" si="0"/>
        <v>0</v>
      </c>
      <c r="K25" s="83"/>
      <c r="L25" s="83"/>
      <c r="M25" s="83"/>
      <c r="N25" s="100">
        <f t="shared" si="1"/>
        <v>0</v>
      </c>
      <c r="O25" s="103">
        <v>0</v>
      </c>
      <c r="P25" s="83">
        <v>628031</v>
      </c>
      <c r="Q25" s="83">
        <v>364198</v>
      </c>
      <c r="R25" s="83">
        <v>839</v>
      </c>
      <c r="S25" s="83">
        <v>0</v>
      </c>
      <c r="T25" s="83">
        <v>164177</v>
      </c>
      <c r="U25" s="83">
        <v>133940</v>
      </c>
      <c r="V25" s="100">
        <f t="shared" si="2"/>
        <v>1291185</v>
      </c>
      <c r="W25" s="83">
        <v>586787</v>
      </c>
      <c r="X25" s="83">
        <v>442064</v>
      </c>
      <c r="Y25" s="35">
        <v>262335</v>
      </c>
    </row>
    <row r="26" spans="1:25" s="26" customFormat="1" ht="15" x14ac:dyDescent="0.3">
      <c r="A26" s="127" t="s">
        <v>195</v>
      </c>
      <c r="B26" s="127" t="s">
        <v>196</v>
      </c>
      <c r="C26" s="127" t="s">
        <v>197</v>
      </c>
      <c r="D26" s="128" t="s">
        <v>135</v>
      </c>
      <c r="E26" s="122" t="s">
        <v>135</v>
      </c>
      <c r="F26" s="101">
        <v>30</v>
      </c>
      <c r="G26" s="101">
        <v>0</v>
      </c>
      <c r="H26" s="101">
        <v>0</v>
      </c>
      <c r="I26" s="101">
        <v>14</v>
      </c>
      <c r="J26" s="102">
        <f t="shared" si="0"/>
        <v>44</v>
      </c>
      <c r="K26" s="83">
        <v>758491.76</v>
      </c>
      <c r="L26" s="83">
        <v>0</v>
      </c>
      <c r="M26" s="83">
        <v>0</v>
      </c>
      <c r="N26" s="100">
        <f t="shared" si="1"/>
        <v>758491.76</v>
      </c>
      <c r="O26" s="103">
        <v>0</v>
      </c>
      <c r="P26" s="83">
        <v>237617</v>
      </c>
      <c r="Q26" s="83">
        <v>118962</v>
      </c>
      <c r="R26" s="83">
        <v>217</v>
      </c>
      <c r="S26" s="83">
        <v>0</v>
      </c>
      <c r="T26" s="83">
        <v>613524</v>
      </c>
      <c r="U26" s="83">
        <v>34631</v>
      </c>
      <c r="V26" s="100">
        <f t="shared" si="2"/>
        <v>1004951</v>
      </c>
      <c r="W26" s="83">
        <v>456707</v>
      </c>
      <c r="X26" s="83">
        <v>0</v>
      </c>
      <c r="Y26" s="35">
        <v>548244</v>
      </c>
    </row>
    <row r="27" spans="1:25" s="26" customFormat="1" ht="15" x14ac:dyDescent="0.3">
      <c r="A27" s="127" t="s">
        <v>198</v>
      </c>
      <c r="B27" s="127" t="s">
        <v>199</v>
      </c>
      <c r="C27" s="127" t="s">
        <v>200</v>
      </c>
      <c r="D27" s="128" t="s">
        <v>135</v>
      </c>
      <c r="E27" s="122" t="s">
        <v>135</v>
      </c>
      <c r="F27" s="101">
        <v>14</v>
      </c>
      <c r="G27" s="101">
        <v>0</v>
      </c>
      <c r="H27" s="101">
        <v>18</v>
      </c>
      <c r="I27" s="101">
        <v>0</v>
      </c>
      <c r="J27" s="102">
        <f t="shared" si="0"/>
        <v>32</v>
      </c>
      <c r="K27" s="83">
        <v>380095.04</v>
      </c>
      <c r="L27" s="83">
        <v>0</v>
      </c>
      <c r="M27" s="83">
        <v>0</v>
      </c>
      <c r="N27" s="100">
        <f t="shared" si="1"/>
        <v>380095.04</v>
      </c>
      <c r="O27" s="103">
        <v>0</v>
      </c>
      <c r="P27" s="83">
        <v>272844</v>
      </c>
      <c r="Q27" s="83">
        <v>120091</v>
      </c>
      <c r="R27" s="83">
        <v>314</v>
      </c>
      <c r="S27" s="83">
        <v>0</v>
      </c>
      <c r="T27" s="83">
        <v>385987</v>
      </c>
      <c r="U27" s="83">
        <v>50164</v>
      </c>
      <c r="V27" s="100">
        <f t="shared" si="2"/>
        <v>829400</v>
      </c>
      <c r="W27" s="83">
        <v>376926</v>
      </c>
      <c r="X27" s="83">
        <v>394229</v>
      </c>
      <c r="Y27" s="35">
        <v>58245</v>
      </c>
    </row>
    <row r="28" spans="1:25" s="26" customFormat="1" ht="15" x14ac:dyDescent="0.3">
      <c r="A28" s="127" t="s">
        <v>201</v>
      </c>
      <c r="B28" s="127" t="s">
        <v>202</v>
      </c>
      <c r="C28" s="127" t="s">
        <v>203</v>
      </c>
      <c r="D28" s="128" t="s">
        <v>136</v>
      </c>
      <c r="E28" s="122" t="s">
        <v>135</v>
      </c>
      <c r="F28" s="101"/>
      <c r="G28" s="101"/>
      <c r="H28" s="101"/>
      <c r="I28" s="101"/>
      <c r="J28" s="102">
        <f t="shared" si="0"/>
        <v>0</v>
      </c>
      <c r="K28" s="83"/>
      <c r="L28" s="83"/>
      <c r="M28" s="83"/>
      <c r="N28" s="100">
        <f t="shared" si="1"/>
        <v>0</v>
      </c>
      <c r="O28" s="103">
        <v>0</v>
      </c>
      <c r="P28" s="83">
        <v>218183</v>
      </c>
      <c r="Q28" s="83">
        <v>93274</v>
      </c>
      <c r="R28" s="83">
        <v>297</v>
      </c>
      <c r="S28" s="83">
        <v>0</v>
      </c>
      <c r="T28" s="83">
        <v>58055</v>
      </c>
      <c r="U28" s="83">
        <v>47363</v>
      </c>
      <c r="V28" s="100">
        <f t="shared" si="2"/>
        <v>417172</v>
      </c>
      <c r="W28" s="83">
        <v>189586</v>
      </c>
      <c r="X28" s="83">
        <v>136320</v>
      </c>
      <c r="Y28" s="35">
        <v>91266</v>
      </c>
    </row>
    <row r="29" spans="1:25" s="26" customFormat="1" ht="15" x14ac:dyDescent="0.3">
      <c r="A29" s="127" t="s">
        <v>204</v>
      </c>
      <c r="B29" s="127" t="s">
        <v>205</v>
      </c>
      <c r="C29" s="127" t="s">
        <v>206</v>
      </c>
      <c r="D29" s="128" t="s">
        <v>136</v>
      </c>
      <c r="E29" s="122" t="s">
        <v>135</v>
      </c>
      <c r="F29" s="101"/>
      <c r="G29" s="101"/>
      <c r="H29" s="101"/>
      <c r="I29" s="101"/>
      <c r="J29" s="102">
        <f t="shared" si="0"/>
        <v>0</v>
      </c>
      <c r="K29" s="83"/>
      <c r="L29" s="83"/>
      <c r="M29" s="83"/>
      <c r="N29" s="100">
        <f t="shared" si="1"/>
        <v>0</v>
      </c>
      <c r="O29" s="103">
        <v>0</v>
      </c>
      <c r="P29" s="83">
        <v>87135</v>
      </c>
      <c r="Q29" s="83">
        <v>368432</v>
      </c>
      <c r="R29" s="83">
        <v>296</v>
      </c>
      <c r="S29" s="83">
        <v>0</v>
      </c>
      <c r="T29" s="83">
        <v>890468</v>
      </c>
      <c r="U29" s="83">
        <v>47278</v>
      </c>
      <c r="V29" s="100">
        <f t="shared" si="2"/>
        <v>1393609</v>
      </c>
      <c r="W29" s="83">
        <v>633335</v>
      </c>
      <c r="X29" s="83">
        <v>532528</v>
      </c>
      <c r="Y29" s="35">
        <v>227746</v>
      </c>
    </row>
    <row r="30" spans="1:25" s="26" customFormat="1" ht="15" x14ac:dyDescent="0.3">
      <c r="A30" s="127" t="s">
        <v>207</v>
      </c>
      <c r="B30" s="127" t="s">
        <v>208</v>
      </c>
      <c r="C30" s="127" t="s">
        <v>209</v>
      </c>
      <c r="D30" s="128" t="s">
        <v>135</v>
      </c>
      <c r="E30" s="122" t="s">
        <v>135</v>
      </c>
      <c r="F30" s="101">
        <v>16</v>
      </c>
      <c r="G30" s="101">
        <v>2</v>
      </c>
      <c r="H30" s="101">
        <v>0</v>
      </c>
      <c r="I30" s="101">
        <v>17</v>
      </c>
      <c r="J30" s="102">
        <f t="shared" si="0"/>
        <v>35</v>
      </c>
      <c r="K30" s="83">
        <v>273608</v>
      </c>
      <c r="L30" s="83">
        <v>10661.32</v>
      </c>
      <c r="M30" s="83">
        <v>0</v>
      </c>
      <c r="N30" s="100">
        <f t="shared" si="1"/>
        <v>284269.32</v>
      </c>
      <c r="O30" s="103">
        <v>1</v>
      </c>
      <c r="P30" s="83">
        <v>271832</v>
      </c>
      <c r="Q30" s="83">
        <v>200125</v>
      </c>
      <c r="R30" s="83">
        <v>360</v>
      </c>
      <c r="S30" s="83">
        <v>0</v>
      </c>
      <c r="T30" s="83">
        <v>70540</v>
      </c>
      <c r="U30" s="83">
        <v>131261</v>
      </c>
      <c r="V30" s="100">
        <f t="shared" si="2"/>
        <v>674118</v>
      </c>
      <c r="W30" s="83">
        <v>306357</v>
      </c>
      <c r="X30" s="83">
        <v>302808</v>
      </c>
      <c r="Y30" s="35">
        <v>64953</v>
      </c>
    </row>
    <row r="31" spans="1:25" s="26" customFormat="1" ht="15" x14ac:dyDescent="0.3">
      <c r="A31" s="127" t="s">
        <v>210</v>
      </c>
      <c r="B31" s="127" t="s">
        <v>211</v>
      </c>
      <c r="C31" s="127" t="s">
        <v>212</v>
      </c>
      <c r="D31" s="128" t="s">
        <v>136</v>
      </c>
      <c r="E31" s="122" t="s">
        <v>135</v>
      </c>
      <c r="F31" s="101"/>
      <c r="G31" s="101"/>
      <c r="H31" s="101"/>
      <c r="I31" s="101"/>
      <c r="J31" s="102">
        <f t="shared" si="0"/>
        <v>0</v>
      </c>
      <c r="K31" s="83"/>
      <c r="L31" s="83"/>
      <c r="M31" s="83"/>
      <c r="N31" s="100">
        <f t="shared" si="1"/>
        <v>0</v>
      </c>
      <c r="O31" s="103">
        <v>0</v>
      </c>
      <c r="P31" s="83">
        <v>283264</v>
      </c>
      <c r="Q31" s="83">
        <v>201954</v>
      </c>
      <c r="R31" s="83">
        <v>94</v>
      </c>
      <c r="S31" s="83">
        <v>0</v>
      </c>
      <c r="T31" s="83">
        <v>70531</v>
      </c>
      <c r="U31" s="83">
        <v>15024</v>
      </c>
      <c r="V31" s="100">
        <f t="shared" si="2"/>
        <v>570867</v>
      </c>
      <c r="W31" s="83">
        <v>259434</v>
      </c>
      <c r="X31" s="83">
        <v>246562</v>
      </c>
      <c r="Y31" s="35">
        <v>64871</v>
      </c>
    </row>
    <row r="32" spans="1:25" s="26" customFormat="1" ht="15" x14ac:dyDescent="0.3">
      <c r="A32" s="127" t="s">
        <v>213</v>
      </c>
      <c r="B32" s="127" t="s">
        <v>214</v>
      </c>
      <c r="C32" s="127" t="s">
        <v>215</v>
      </c>
      <c r="D32" s="128" t="s">
        <v>135</v>
      </c>
      <c r="E32" s="122" t="s">
        <v>135</v>
      </c>
      <c r="F32" s="101">
        <v>0</v>
      </c>
      <c r="G32" s="101">
        <v>0</v>
      </c>
      <c r="H32" s="101">
        <v>26</v>
      </c>
      <c r="I32" s="101">
        <v>0</v>
      </c>
      <c r="J32" s="102">
        <f t="shared" si="0"/>
        <v>26</v>
      </c>
      <c r="K32" s="83">
        <v>637325</v>
      </c>
      <c r="L32" s="83">
        <v>31945.19</v>
      </c>
      <c r="M32" s="83">
        <v>0</v>
      </c>
      <c r="N32" s="100">
        <f t="shared" si="1"/>
        <v>669270.18999999994</v>
      </c>
      <c r="O32" s="103">
        <v>0</v>
      </c>
      <c r="P32" s="83">
        <v>1795630</v>
      </c>
      <c r="Q32" s="83">
        <v>142291</v>
      </c>
      <c r="R32" s="83">
        <v>319</v>
      </c>
      <c r="S32" s="83">
        <v>0</v>
      </c>
      <c r="T32" s="83">
        <v>250261</v>
      </c>
      <c r="U32" s="83">
        <v>51013</v>
      </c>
      <c r="V32" s="100">
        <f t="shared" si="2"/>
        <v>2239514</v>
      </c>
      <c r="W32" s="83">
        <v>1017762</v>
      </c>
      <c r="X32" s="83">
        <v>1062476</v>
      </c>
      <c r="Y32" s="35">
        <v>159277</v>
      </c>
    </row>
    <row r="33" spans="1:25" s="26" customFormat="1" ht="15" x14ac:dyDescent="0.3">
      <c r="A33" s="127" t="s">
        <v>217</v>
      </c>
      <c r="B33" s="127" t="s">
        <v>218</v>
      </c>
      <c r="C33" s="127" t="s">
        <v>219</v>
      </c>
      <c r="D33" s="128" t="s">
        <v>136</v>
      </c>
      <c r="E33" s="122" t="s">
        <v>135</v>
      </c>
      <c r="F33" s="101"/>
      <c r="G33" s="101"/>
      <c r="H33" s="101"/>
      <c r="I33" s="101"/>
      <c r="J33" s="102">
        <f t="shared" si="0"/>
        <v>0</v>
      </c>
      <c r="K33" s="83"/>
      <c r="L33" s="83"/>
      <c r="M33" s="83"/>
      <c r="N33" s="100">
        <f t="shared" si="1"/>
        <v>0</v>
      </c>
      <c r="O33" s="103">
        <v>0</v>
      </c>
      <c r="P33" s="83">
        <v>422146</v>
      </c>
      <c r="Q33" s="83">
        <v>196585</v>
      </c>
      <c r="R33" s="83">
        <v>640</v>
      </c>
      <c r="S33" s="83">
        <v>0</v>
      </c>
      <c r="T33" s="83">
        <v>125266</v>
      </c>
      <c r="U33" s="83">
        <v>102195</v>
      </c>
      <c r="V33" s="100">
        <f t="shared" si="2"/>
        <v>846832</v>
      </c>
      <c r="W33" s="83">
        <v>384848</v>
      </c>
      <c r="X33" s="83">
        <v>269732</v>
      </c>
      <c r="Y33" s="35">
        <v>192252</v>
      </c>
    </row>
    <row r="34" spans="1:25" s="26" customFormat="1" ht="15" x14ac:dyDescent="0.3">
      <c r="A34" s="127" t="s">
        <v>220</v>
      </c>
      <c r="B34" s="127" t="s">
        <v>221</v>
      </c>
      <c r="C34" s="127" t="s">
        <v>222</v>
      </c>
      <c r="D34" s="128" t="s">
        <v>135</v>
      </c>
      <c r="E34" s="122" t="s">
        <v>135</v>
      </c>
      <c r="F34" s="101">
        <v>25</v>
      </c>
      <c r="G34" s="101">
        <v>3</v>
      </c>
      <c r="H34" s="101">
        <v>0</v>
      </c>
      <c r="I34" s="101">
        <v>17</v>
      </c>
      <c r="J34" s="102">
        <f t="shared" si="0"/>
        <v>45</v>
      </c>
      <c r="K34" s="83">
        <v>455587.92</v>
      </c>
      <c r="L34" s="83">
        <v>0</v>
      </c>
      <c r="M34" s="83">
        <v>0</v>
      </c>
      <c r="N34" s="100">
        <f t="shared" si="1"/>
        <v>455587.92</v>
      </c>
      <c r="O34" s="103">
        <v>0</v>
      </c>
      <c r="P34" s="83">
        <v>887996</v>
      </c>
      <c r="Q34" s="83">
        <v>134020</v>
      </c>
      <c r="R34" s="83">
        <v>282</v>
      </c>
      <c r="S34" s="83">
        <v>0</v>
      </c>
      <c r="T34" s="83">
        <v>487104</v>
      </c>
      <c r="U34" s="83">
        <v>112365</v>
      </c>
      <c r="V34" s="100">
        <f t="shared" si="2"/>
        <v>1621767</v>
      </c>
      <c r="W34" s="83">
        <v>737023</v>
      </c>
      <c r="X34" s="83">
        <v>647666</v>
      </c>
      <c r="Y34" s="35">
        <v>237079</v>
      </c>
    </row>
    <row r="35" spans="1:25" s="26" customFormat="1" ht="15" x14ac:dyDescent="0.3">
      <c r="A35" s="127" t="s">
        <v>223</v>
      </c>
      <c r="B35" s="127" t="s">
        <v>224</v>
      </c>
      <c r="C35" s="127" t="s">
        <v>225</v>
      </c>
      <c r="D35" s="128" t="s">
        <v>136</v>
      </c>
      <c r="E35" s="122" t="s">
        <v>135</v>
      </c>
      <c r="F35" s="101"/>
      <c r="G35" s="101"/>
      <c r="H35" s="101"/>
      <c r="I35" s="101"/>
      <c r="J35" s="102">
        <f t="shared" si="0"/>
        <v>0</v>
      </c>
      <c r="K35" s="83"/>
      <c r="L35" s="83"/>
      <c r="M35" s="83"/>
      <c r="N35" s="100">
        <f t="shared" si="1"/>
        <v>0</v>
      </c>
      <c r="O35" s="103">
        <v>0</v>
      </c>
      <c r="P35" s="83">
        <v>283470</v>
      </c>
      <c r="Q35" s="83">
        <v>252489</v>
      </c>
      <c r="R35" s="83">
        <v>223</v>
      </c>
      <c r="S35" s="83">
        <v>0</v>
      </c>
      <c r="T35" s="83">
        <v>752891</v>
      </c>
      <c r="U35" s="83">
        <v>35650</v>
      </c>
      <c r="V35" s="100">
        <f t="shared" si="2"/>
        <v>1324723</v>
      </c>
      <c r="W35" s="83">
        <v>602029</v>
      </c>
      <c r="X35" s="83">
        <v>381490</v>
      </c>
      <c r="Y35" s="35">
        <v>341204</v>
      </c>
    </row>
    <row r="36" spans="1:25" s="26" customFormat="1" ht="15" x14ac:dyDescent="0.3">
      <c r="A36" s="127" t="s">
        <v>226</v>
      </c>
      <c r="B36" s="127" t="s">
        <v>227</v>
      </c>
      <c r="C36" s="127" t="s">
        <v>228</v>
      </c>
      <c r="D36" s="128" t="s">
        <v>135</v>
      </c>
      <c r="E36" s="122" t="s">
        <v>135</v>
      </c>
      <c r="F36" s="101">
        <v>27</v>
      </c>
      <c r="G36" s="101">
        <v>5</v>
      </c>
      <c r="H36" s="101">
        <v>0</v>
      </c>
      <c r="I36" s="101">
        <v>11</v>
      </c>
      <c r="J36" s="102">
        <f t="shared" si="0"/>
        <v>43</v>
      </c>
      <c r="K36" s="83">
        <v>479640.35</v>
      </c>
      <c r="L36" s="83">
        <v>0</v>
      </c>
      <c r="M36" s="83">
        <v>0</v>
      </c>
      <c r="N36" s="100">
        <f t="shared" si="1"/>
        <v>479640.35</v>
      </c>
      <c r="O36" s="103">
        <v>0</v>
      </c>
      <c r="P36" s="83">
        <v>210011</v>
      </c>
      <c r="Q36" s="83">
        <v>592247</v>
      </c>
      <c r="R36" s="83">
        <v>196</v>
      </c>
      <c r="S36" s="83">
        <v>0</v>
      </c>
      <c r="T36" s="83">
        <v>357558</v>
      </c>
      <c r="U36" s="83">
        <v>140379</v>
      </c>
      <c r="V36" s="100">
        <f t="shared" si="2"/>
        <v>1300391</v>
      </c>
      <c r="W36" s="83">
        <v>590971</v>
      </c>
      <c r="X36" s="83">
        <v>364255</v>
      </c>
      <c r="Y36" s="35">
        <v>345165</v>
      </c>
    </row>
    <row r="37" spans="1:25" s="26" customFormat="1" ht="15" x14ac:dyDescent="0.3">
      <c r="A37" s="127" t="s">
        <v>229</v>
      </c>
      <c r="B37" s="127" t="s">
        <v>230</v>
      </c>
      <c r="C37" s="127" t="s">
        <v>231</v>
      </c>
      <c r="D37" s="128" t="s">
        <v>136</v>
      </c>
      <c r="E37" s="122" t="s">
        <v>135</v>
      </c>
      <c r="F37" s="101"/>
      <c r="G37" s="101"/>
      <c r="H37" s="101"/>
      <c r="I37" s="101"/>
      <c r="J37" s="102">
        <f t="shared" si="0"/>
        <v>0</v>
      </c>
      <c r="K37" s="83"/>
      <c r="L37" s="83"/>
      <c r="M37" s="83"/>
      <c r="N37" s="100">
        <f t="shared" si="1"/>
        <v>0</v>
      </c>
      <c r="O37" s="103">
        <v>0</v>
      </c>
      <c r="P37" s="83">
        <v>403431</v>
      </c>
      <c r="Q37" s="83">
        <v>227317</v>
      </c>
      <c r="R37" s="83">
        <v>177</v>
      </c>
      <c r="S37" s="83">
        <v>0</v>
      </c>
      <c r="T37" s="83">
        <v>730479</v>
      </c>
      <c r="U37" s="83">
        <v>28265</v>
      </c>
      <c r="V37" s="100">
        <f t="shared" si="2"/>
        <v>1389669</v>
      </c>
      <c r="W37" s="83">
        <v>631545</v>
      </c>
      <c r="X37" s="83">
        <v>485008</v>
      </c>
      <c r="Y37" s="35">
        <v>273118</v>
      </c>
    </row>
    <row r="38" spans="1:25" s="26" customFormat="1" ht="15" customHeight="1" x14ac:dyDescent="0.3">
      <c r="A38" s="27" t="s">
        <v>292</v>
      </c>
      <c r="B38" s="27"/>
      <c r="C38" s="27"/>
      <c r="D38" s="27"/>
      <c r="E38" s="27"/>
      <c r="F38" s="36">
        <f t="shared" ref="F38:Y38" si="3">SUM(F8:F37)</f>
        <v>457</v>
      </c>
      <c r="G38" s="36">
        <f t="shared" si="3"/>
        <v>65</v>
      </c>
      <c r="H38" s="36">
        <f t="shared" si="3"/>
        <v>119</v>
      </c>
      <c r="I38" s="36">
        <f t="shared" si="3"/>
        <v>109</v>
      </c>
      <c r="J38" s="36">
        <f t="shared" si="3"/>
        <v>750</v>
      </c>
      <c r="K38" s="37">
        <f t="shared" si="3"/>
        <v>8852355.5</v>
      </c>
      <c r="L38" s="37">
        <f t="shared" si="3"/>
        <v>138493.70000000001</v>
      </c>
      <c r="M38" s="37">
        <f t="shared" si="3"/>
        <v>0</v>
      </c>
      <c r="N38" s="37">
        <f t="shared" si="3"/>
        <v>8990849.1999999993</v>
      </c>
      <c r="O38" s="82">
        <f t="shared" si="3"/>
        <v>1</v>
      </c>
      <c r="P38" s="37">
        <f t="shared" si="3"/>
        <v>11599680</v>
      </c>
      <c r="Q38" s="37">
        <f t="shared" si="3"/>
        <v>5882027</v>
      </c>
      <c r="R38" s="37">
        <f t="shared" si="3"/>
        <v>9999</v>
      </c>
      <c r="S38" s="37">
        <f t="shared" si="3"/>
        <v>0</v>
      </c>
      <c r="T38" s="37">
        <f t="shared" si="3"/>
        <v>12288227</v>
      </c>
      <c r="U38" s="37">
        <f t="shared" si="3"/>
        <v>2362426</v>
      </c>
      <c r="V38" s="37">
        <f t="shared" si="3"/>
        <v>32142359</v>
      </c>
      <c r="W38" s="37">
        <f t="shared" si="3"/>
        <v>14607303</v>
      </c>
      <c r="X38" s="37">
        <f t="shared" si="3"/>
        <v>11791392</v>
      </c>
      <c r="Y38" s="37">
        <f t="shared" si="3"/>
        <v>5743669</v>
      </c>
    </row>
    <row r="39" spans="1:25" s="26" customFormat="1" ht="15" customHeight="1" x14ac:dyDescent="0.3">
      <c r="A39" s="27"/>
      <c r="B39" s="27"/>
      <c r="C39" s="27"/>
      <c r="D39" s="27"/>
      <c r="E39" s="27"/>
      <c r="F39" s="36"/>
      <c r="G39" s="36"/>
      <c r="H39" s="36"/>
      <c r="I39" s="36"/>
      <c r="J39" s="36"/>
      <c r="K39" s="37"/>
      <c r="L39" s="37"/>
      <c r="M39" s="37"/>
      <c r="N39" s="37"/>
      <c r="O39" s="32"/>
      <c r="P39" s="37"/>
      <c r="Q39" s="37"/>
      <c r="R39" s="37"/>
      <c r="S39" s="37"/>
      <c r="T39" s="37"/>
      <c r="U39" s="37"/>
      <c r="V39" s="37"/>
      <c r="W39" s="37"/>
      <c r="X39" s="37"/>
      <c r="Y39" s="37"/>
    </row>
    <row r="40" spans="1:25" s="26" customFormat="1" ht="15" customHeight="1" x14ac:dyDescent="0.3">
      <c r="D40" s="38"/>
      <c r="F40" s="27"/>
      <c r="I40" s="36"/>
    </row>
    <row r="41" spans="1:25" s="26" customFormat="1" ht="15" customHeight="1" x14ac:dyDescent="0.3">
      <c r="D41" s="38"/>
      <c r="E41" s="38"/>
      <c r="F41" s="23" t="s">
        <v>293</v>
      </c>
      <c r="G41" s="16"/>
      <c r="H41" s="16"/>
      <c r="I41" s="16"/>
      <c r="J41" s="22"/>
      <c r="K41" s="23" t="s">
        <v>294</v>
      </c>
      <c r="L41" s="16"/>
      <c r="M41" s="16"/>
      <c r="N41" s="22"/>
    </row>
    <row r="42" spans="1:25" s="26" customFormat="1" ht="60" customHeight="1" x14ac:dyDescent="0.3">
      <c r="A42"/>
      <c r="B42"/>
      <c r="C42"/>
      <c r="D42" s="38"/>
      <c r="E42" s="38" t="s">
        <v>295</v>
      </c>
      <c r="F42" s="91" t="s">
        <v>274</v>
      </c>
      <c r="G42" s="28" t="s">
        <v>275</v>
      </c>
      <c r="H42" s="28" t="s">
        <v>276</v>
      </c>
      <c r="I42" s="92" t="s">
        <v>277</v>
      </c>
      <c r="J42" s="34" t="s">
        <v>278</v>
      </c>
      <c r="K42" s="91" t="s">
        <v>279</v>
      </c>
      <c r="L42" s="28" t="s">
        <v>291</v>
      </c>
      <c r="M42" s="92" t="s">
        <v>296</v>
      </c>
      <c r="N42" s="72" t="s">
        <v>282</v>
      </c>
      <c r="O42"/>
      <c r="P42"/>
      <c r="Q42"/>
      <c r="R42"/>
      <c r="S42"/>
      <c r="T42"/>
      <c r="U42"/>
      <c r="V42"/>
      <c r="W42"/>
      <c r="X42"/>
      <c r="Y42"/>
    </row>
    <row r="43" spans="1:25" s="26" customFormat="1" ht="15" customHeight="1" x14ac:dyDescent="0.3">
      <c r="A43" s="26" t="s">
        <v>297</v>
      </c>
      <c r="E43" s="39">
        <v>22</v>
      </c>
      <c r="F43" s="30">
        <v>401</v>
      </c>
      <c r="G43" s="30">
        <v>178</v>
      </c>
      <c r="H43" s="30">
        <v>233</v>
      </c>
      <c r="I43" s="30">
        <v>129</v>
      </c>
      <c r="J43" s="40">
        <f>SUM(F43:I43)</f>
        <v>941</v>
      </c>
      <c r="K43" s="83">
        <v>4885960</v>
      </c>
      <c r="L43" s="83">
        <v>196097</v>
      </c>
      <c r="M43" s="83">
        <v>0</v>
      </c>
      <c r="N43" s="70">
        <f>SUM(K43:M43)</f>
        <v>5082057</v>
      </c>
    </row>
    <row r="44" spans="1:25" s="26" customFormat="1" ht="15" customHeight="1" x14ac:dyDescent="0.3">
      <c r="F44" s="80"/>
      <c r="G44" s="80"/>
      <c r="H44" s="80"/>
      <c r="I44" s="80"/>
      <c r="J44" s="80"/>
      <c r="K44" s="81"/>
      <c r="L44" s="81"/>
      <c r="M44" s="81"/>
      <c r="N44" s="81"/>
    </row>
    <row r="45" spans="1:25" s="26" customFormat="1" ht="15" customHeight="1" x14ac:dyDescent="0.3">
      <c r="A45" s="27" t="s">
        <v>298</v>
      </c>
      <c r="B45" s="27"/>
      <c r="C45" s="27"/>
      <c r="D45" s="27"/>
      <c r="E45" s="27"/>
      <c r="F45" s="36">
        <f t="shared" ref="F45:N45" si="4">F38+F43</f>
        <v>858</v>
      </c>
      <c r="G45" s="36">
        <f t="shared" si="4"/>
        <v>243</v>
      </c>
      <c r="H45" s="36">
        <f t="shared" si="4"/>
        <v>352</v>
      </c>
      <c r="I45" s="36">
        <f t="shared" si="4"/>
        <v>238</v>
      </c>
      <c r="J45" s="36">
        <f t="shared" si="4"/>
        <v>1691</v>
      </c>
      <c r="K45" s="37">
        <f t="shared" si="4"/>
        <v>13738315.5</v>
      </c>
      <c r="L45" s="37">
        <f t="shared" si="4"/>
        <v>334590.7</v>
      </c>
      <c r="M45" s="37">
        <f t="shared" si="4"/>
        <v>0</v>
      </c>
      <c r="N45" s="37">
        <f t="shared" si="4"/>
        <v>14072906.199999999</v>
      </c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</row>
  </sheetData>
  <mergeCells count="8">
    <mergeCell ref="F41:J41"/>
    <mergeCell ref="K41:N41"/>
    <mergeCell ref="F5:N5"/>
    <mergeCell ref="O5:Y5"/>
    <mergeCell ref="F6:J6"/>
    <mergeCell ref="K6:N6"/>
    <mergeCell ref="P6:V6"/>
    <mergeCell ref="W6:Y6"/>
  </mergeCells>
  <printOptions horizontalCentered="1"/>
  <pageMargins left="0.25" right="0.25" top="0.75" bottom="0.75" header="0.3" footer="0.3"/>
  <pageSetup paperSize="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BB7355-880C-42EF-92E1-8AEE4BB9B6F7}">
  <sheetPr codeName="Sheet5">
    <pageSetUpPr autoPageBreaks="0" fitToPage="1"/>
  </sheetPr>
  <dimension ref="A1:J38"/>
  <sheetViews>
    <sheetView showGridLines="0" workbookViewId="0">
      <selection activeCell="G8" sqref="G8"/>
    </sheetView>
  </sheetViews>
  <sheetFormatPr defaultColWidth="9.140625" defaultRowHeight="16.5" x14ac:dyDescent="0.3"/>
  <cols>
    <col min="1" max="1" width="15.140625" style="41" customWidth="1"/>
    <col min="2" max="2" width="42" style="41" customWidth="1"/>
    <col min="3" max="3" width="17.7109375" style="41" customWidth="1"/>
    <col min="4" max="5" width="15.28515625" style="41" customWidth="1"/>
    <col min="6" max="6" width="13.28515625" style="41" customWidth="1"/>
    <col min="7" max="7" width="9.85546875" bestFit="1" customWidth="1"/>
    <col min="8" max="8" width="24.42578125" style="41" bestFit="1" customWidth="1"/>
    <col min="9" max="9" width="11.7109375" style="41" customWidth="1"/>
    <col min="10" max="10" width="12.85546875" style="41" customWidth="1"/>
    <col min="11" max="11" width="9.140625" style="41" customWidth="1"/>
    <col min="12" max="16384" width="9.140625" style="41"/>
  </cols>
  <sheetData>
    <row r="1" spans="1:10" customFormat="1" ht="18" customHeight="1" x14ac:dyDescent="0.35">
      <c r="A1" s="24" t="s">
        <v>299</v>
      </c>
      <c r="B1" s="25"/>
      <c r="C1" s="25"/>
      <c r="D1" s="25"/>
      <c r="E1" s="25"/>
    </row>
    <row r="2" spans="1:10" s="44" customFormat="1" ht="15" customHeight="1" x14ac:dyDescent="0.3">
      <c r="A2" s="89" t="s">
        <v>300</v>
      </c>
      <c r="B2" s="26"/>
      <c r="E2" s="129" t="s">
        <v>136</v>
      </c>
    </row>
    <row r="3" spans="1:10" s="44" customFormat="1" ht="15" customHeight="1" x14ac:dyDescent="0.3">
      <c r="A3" s="123" t="s">
        <v>234</v>
      </c>
      <c r="B3" s="124"/>
      <c r="C3" s="125"/>
      <c r="E3" s="26"/>
    </row>
    <row r="4" spans="1:10" s="26" customFormat="1" ht="15" customHeight="1" x14ac:dyDescent="0.3"/>
    <row r="5" spans="1:10" s="26" customFormat="1" ht="15" customHeight="1" x14ac:dyDescent="0.3"/>
    <row r="6" spans="1:10" s="42" customFormat="1" ht="15" customHeight="1" x14ac:dyDescent="0.3"/>
    <row r="7" spans="1:10" s="43" customFormat="1" ht="60" customHeight="1" x14ac:dyDescent="0.3">
      <c r="A7" s="79" t="s">
        <v>3</v>
      </c>
      <c r="B7" s="79" t="s">
        <v>106</v>
      </c>
      <c r="C7" s="79" t="s">
        <v>107</v>
      </c>
      <c r="D7" s="79" t="s">
        <v>301</v>
      </c>
      <c r="E7" s="72" t="s">
        <v>302</v>
      </c>
      <c r="F7" s="72" t="s">
        <v>303</v>
      </c>
      <c r="G7" s="72" t="s">
        <v>304</v>
      </c>
      <c r="H7" s="72" t="s">
        <v>305</v>
      </c>
      <c r="I7" s="72" t="s">
        <v>306</v>
      </c>
      <c r="J7" s="72" t="s">
        <v>307</v>
      </c>
    </row>
    <row r="8" spans="1:10" s="44" customFormat="1" ht="15" customHeight="1" x14ac:dyDescent="0.3">
      <c r="A8" s="127" t="s">
        <v>129</v>
      </c>
      <c r="B8" s="127" t="s">
        <v>130</v>
      </c>
      <c r="C8" s="127" t="s">
        <v>131</v>
      </c>
      <c r="D8" s="83"/>
      <c r="E8" s="35"/>
      <c r="F8" s="35"/>
      <c r="G8" s="106"/>
      <c r="H8" s="35"/>
      <c r="I8" s="106"/>
      <c r="J8" s="35"/>
    </row>
    <row r="9" spans="1:10" s="44" customFormat="1" ht="15" x14ac:dyDescent="0.3">
      <c r="A9" s="127" t="s">
        <v>137</v>
      </c>
      <c r="B9" s="127" t="s">
        <v>138</v>
      </c>
      <c r="C9" s="127" t="s">
        <v>139</v>
      </c>
      <c r="D9" s="83"/>
      <c r="E9" s="35"/>
      <c r="F9" s="35"/>
      <c r="G9" s="106"/>
      <c r="H9" s="35"/>
      <c r="I9" s="106"/>
      <c r="J9" s="35"/>
    </row>
    <row r="10" spans="1:10" s="44" customFormat="1" ht="15" x14ac:dyDescent="0.3">
      <c r="A10" s="127" t="s">
        <v>143</v>
      </c>
      <c r="B10" s="127" t="s">
        <v>144</v>
      </c>
      <c r="C10" s="127" t="s">
        <v>145</v>
      </c>
      <c r="D10" s="83"/>
      <c r="E10" s="35"/>
      <c r="F10" s="35"/>
      <c r="G10" s="106"/>
      <c r="H10" s="35"/>
      <c r="I10" s="106"/>
      <c r="J10" s="35"/>
    </row>
    <row r="11" spans="1:10" s="44" customFormat="1" ht="15" x14ac:dyDescent="0.3">
      <c r="A11" s="127" t="s">
        <v>146</v>
      </c>
      <c r="B11" s="127" t="s">
        <v>147</v>
      </c>
      <c r="C11" s="127" t="s">
        <v>148</v>
      </c>
      <c r="D11" s="83"/>
      <c r="E11" s="35"/>
      <c r="F11" s="35"/>
      <c r="G11" s="106"/>
      <c r="H11" s="35"/>
      <c r="I11" s="106"/>
      <c r="J11" s="35"/>
    </row>
    <row r="12" spans="1:10" s="44" customFormat="1" ht="15" x14ac:dyDescent="0.3">
      <c r="A12" s="127" t="s">
        <v>150</v>
      </c>
      <c r="B12" s="127" t="s">
        <v>151</v>
      </c>
      <c r="C12" s="127" t="s">
        <v>152</v>
      </c>
      <c r="D12" s="83"/>
      <c r="E12" s="35"/>
      <c r="F12" s="35"/>
      <c r="G12" s="106"/>
      <c r="H12" s="35"/>
      <c r="I12" s="106"/>
      <c r="J12" s="35"/>
    </row>
    <row r="13" spans="1:10" s="44" customFormat="1" ht="15" x14ac:dyDescent="0.3">
      <c r="A13" s="127" t="s">
        <v>153</v>
      </c>
      <c r="B13" s="127" t="s">
        <v>154</v>
      </c>
      <c r="C13" s="127" t="s">
        <v>155</v>
      </c>
      <c r="D13" s="83"/>
      <c r="E13" s="35"/>
      <c r="F13" s="35"/>
      <c r="G13" s="106"/>
      <c r="H13" s="35"/>
      <c r="I13" s="106"/>
      <c r="J13" s="35"/>
    </row>
    <row r="14" spans="1:10" s="44" customFormat="1" ht="15" x14ac:dyDescent="0.3">
      <c r="A14" s="127" t="s">
        <v>156</v>
      </c>
      <c r="B14" s="127" t="s">
        <v>157</v>
      </c>
      <c r="C14" s="127" t="s">
        <v>158</v>
      </c>
      <c r="D14" s="83"/>
      <c r="E14" s="35"/>
      <c r="F14" s="35"/>
      <c r="G14" s="106"/>
      <c r="H14" s="35"/>
      <c r="I14" s="106"/>
      <c r="J14" s="35"/>
    </row>
    <row r="15" spans="1:10" s="44" customFormat="1" ht="15" x14ac:dyDescent="0.3">
      <c r="A15" s="127" t="s">
        <v>159</v>
      </c>
      <c r="B15" s="127" t="s">
        <v>160</v>
      </c>
      <c r="C15" s="127" t="s">
        <v>161</v>
      </c>
      <c r="D15" s="83"/>
      <c r="E15" s="35"/>
      <c r="F15" s="35"/>
      <c r="G15" s="106"/>
      <c r="H15" s="35"/>
      <c r="I15" s="106"/>
      <c r="J15" s="35"/>
    </row>
    <row r="16" spans="1:10" s="44" customFormat="1" ht="15" x14ac:dyDescent="0.3">
      <c r="A16" s="127" t="s">
        <v>162</v>
      </c>
      <c r="B16" s="127" t="s">
        <v>163</v>
      </c>
      <c r="C16" s="127" t="s">
        <v>164</v>
      </c>
      <c r="D16" s="83"/>
      <c r="E16" s="35"/>
      <c r="F16" s="35"/>
      <c r="G16" s="106"/>
      <c r="H16" s="35"/>
      <c r="I16" s="106"/>
      <c r="J16" s="35"/>
    </row>
    <row r="17" spans="1:10" s="44" customFormat="1" ht="15" x14ac:dyDescent="0.3">
      <c r="A17" s="127" t="s">
        <v>165</v>
      </c>
      <c r="B17" s="127" t="s">
        <v>166</v>
      </c>
      <c r="C17" s="127" t="s">
        <v>167</v>
      </c>
      <c r="D17" s="83"/>
      <c r="E17" s="35"/>
      <c r="F17" s="35"/>
      <c r="G17" s="106"/>
      <c r="H17" s="35"/>
      <c r="I17" s="106"/>
      <c r="J17" s="35"/>
    </row>
    <row r="18" spans="1:10" s="44" customFormat="1" ht="15" x14ac:dyDescent="0.3">
      <c r="A18" s="127" t="s">
        <v>168</v>
      </c>
      <c r="B18" s="127" t="s">
        <v>169</v>
      </c>
      <c r="C18" s="127" t="s">
        <v>170</v>
      </c>
      <c r="D18" s="83"/>
      <c r="E18" s="35"/>
      <c r="F18" s="35"/>
      <c r="G18" s="106"/>
      <c r="H18" s="35"/>
      <c r="I18" s="106"/>
      <c r="J18" s="35"/>
    </row>
    <row r="19" spans="1:10" s="44" customFormat="1" ht="15" x14ac:dyDescent="0.3">
      <c r="A19" s="127" t="s">
        <v>171</v>
      </c>
      <c r="B19" s="127" t="s">
        <v>172</v>
      </c>
      <c r="C19" s="127" t="s">
        <v>173</v>
      </c>
      <c r="D19" s="83"/>
      <c r="E19" s="35"/>
      <c r="F19" s="35"/>
      <c r="G19" s="106"/>
      <c r="H19" s="35"/>
      <c r="I19" s="106"/>
      <c r="J19" s="35"/>
    </row>
    <row r="20" spans="1:10" s="44" customFormat="1" ht="15" x14ac:dyDescent="0.3">
      <c r="A20" s="127" t="s">
        <v>174</v>
      </c>
      <c r="B20" s="127" t="s">
        <v>175</v>
      </c>
      <c r="C20" s="127" t="s">
        <v>176</v>
      </c>
      <c r="D20" s="83"/>
      <c r="E20" s="35"/>
      <c r="F20" s="35"/>
      <c r="G20" s="106"/>
      <c r="H20" s="35"/>
      <c r="I20" s="106"/>
      <c r="J20" s="35"/>
    </row>
    <row r="21" spans="1:10" s="44" customFormat="1" ht="15" x14ac:dyDescent="0.3">
      <c r="A21" s="127" t="s">
        <v>177</v>
      </c>
      <c r="B21" s="127" t="s">
        <v>178</v>
      </c>
      <c r="C21" s="127" t="s">
        <v>179</v>
      </c>
      <c r="D21" s="83"/>
      <c r="E21" s="35"/>
      <c r="F21" s="35"/>
      <c r="G21" s="106"/>
      <c r="H21" s="35"/>
      <c r="I21" s="106"/>
      <c r="J21" s="35"/>
    </row>
    <row r="22" spans="1:10" s="44" customFormat="1" ht="15" x14ac:dyDescent="0.3">
      <c r="A22" s="127" t="s">
        <v>180</v>
      </c>
      <c r="B22" s="127" t="s">
        <v>181</v>
      </c>
      <c r="C22" s="127" t="s">
        <v>182</v>
      </c>
      <c r="D22" s="83"/>
      <c r="E22" s="35"/>
      <c r="F22" s="35"/>
      <c r="G22" s="106"/>
      <c r="H22" s="35"/>
      <c r="I22" s="106"/>
      <c r="J22" s="35"/>
    </row>
    <row r="23" spans="1:10" s="44" customFormat="1" ht="15" x14ac:dyDescent="0.3">
      <c r="A23" s="127" t="s">
        <v>186</v>
      </c>
      <c r="B23" s="127" t="s">
        <v>187</v>
      </c>
      <c r="C23" s="127" t="s">
        <v>188</v>
      </c>
      <c r="D23" s="83"/>
      <c r="E23" s="35"/>
      <c r="F23" s="35"/>
      <c r="G23" s="106"/>
      <c r="H23" s="35"/>
      <c r="I23" s="106"/>
      <c r="J23" s="35"/>
    </row>
    <row r="24" spans="1:10" s="44" customFormat="1" ht="15" x14ac:dyDescent="0.3">
      <c r="A24" s="127" t="s">
        <v>189</v>
      </c>
      <c r="B24" s="127" t="s">
        <v>190</v>
      </c>
      <c r="C24" s="127" t="s">
        <v>191</v>
      </c>
      <c r="D24" s="83"/>
      <c r="E24" s="35"/>
      <c r="F24" s="35"/>
      <c r="G24" s="106"/>
      <c r="H24" s="35"/>
      <c r="I24" s="106"/>
      <c r="J24" s="35"/>
    </row>
    <row r="25" spans="1:10" s="44" customFormat="1" ht="15" x14ac:dyDescent="0.3">
      <c r="A25" s="127" t="s">
        <v>192</v>
      </c>
      <c r="B25" s="127" t="s">
        <v>193</v>
      </c>
      <c r="C25" s="127" t="s">
        <v>194</v>
      </c>
      <c r="D25" s="83"/>
      <c r="E25" s="35"/>
      <c r="F25" s="35"/>
      <c r="G25" s="106"/>
      <c r="H25" s="35"/>
      <c r="I25" s="106"/>
      <c r="J25" s="35"/>
    </row>
    <row r="26" spans="1:10" s="44" customFormat="1" ht="15" x14ac:dyDescent="0.3">
      <c r="A26" s="127" t="s">
        <v>195</v>
      </c>
      <c r="B26" s="127" t="s">
        <v>196</v>
      </c>
      <c r="C26" s="127" t="s">
        <v>197</v>
      </c>
      <c r="D26" s="83"/>
      <c r="E26" s="35"/>
      <c r="F26" s="35"/>
      <c r="G26" s="106"/>
      <c r="H26" s="35"/>
      <c r="I26" s="106"/>
      <c r="J26" s="35"/>
    </row>
    <row r="27" spans="1:10" s="44" customFormat="1" ht="15" x14ac:dyDescent="0.3">
      <c r="A27" s="127" t="s">
        <v>198</v>
      </c>
      <c r="B27" s="127" t="s">
        <v>199</v>
      </c>
      <c r="C27" s="127" t="s">
        <v>200</v>
      </c>
      <c r="D27" s="83"/>
      <c r="E27" s="35"/>
      <c r="F27" s="35"/>
      <c r="G27" s="106"/>
      <c r="H27" s="35"/>
      <c r="I27" s="106"/>
      <c r="J27" s="35"/>
    </row>
    <row r="28" spans="1:10" s="44" customFormat="1" ht="15" x14ac:dyDescent="0.3">
      <c r="A28" s="127" t="s">
        <v>201</v>
      </c>
      <c r="B28" s="127" t="s">
        <v>202</v>
      </c>
      <c r="C28" s="127" t="s">
        <v>203</v>
      </c>
      <c r="D28" s="83"/>
      <c r="E28" s="35"/>
      <c r="F28" s="35"/>
      <c r="G28" s="106"/>
      <c r="H28" s="35"/>
      <c r="I28" s="106"/>
      <c r="J28" s="35"/>
    </row>
    <row r="29" spans="1:10" s="44" customFormat="1" ht="15" x14ac:dyDescent="0.3">
      <c r="A29" s="127" t="s">
        <v>204</v>
      </c>
      <c r="B29" s="127" t="s">
        <v>205</v>
      </c>
      <c r="C29" s="127" t="s">
        <v>206</v>
      </c>
      <c r="D29" s="83"/>
      <c r="E29" s="35"/>
      <c r="F29" s="35"/>
      <c r="G29" s="106"/>
      <c r="H29" s="35"/>
      <c r="I29" s="106"/>
      <c r="J29" s="35"/>
    </row>
    <row r="30" spans="1:10" s="44" customFormat="1" ht="15" x14ac:dyDescent="0.3">
      <c r="A30" s="127" t="s">
        <v>207</v>
      </c>
      <c r="B30" s="127" t="s">
        <v>208</v>
      </c>
      <c r="C30" s="127" t="s">
        <v>209</v>
      </c>
      <c r="D30" s="83"/>
      <c r="E30" s="35"/>
      <c r="F30" s="35"/>
      <c r="G30" s="106"/>
      <c r="H30" s="35"/>
      <c r="I30" s="106"/>
      <c r="J30" s="35"/>
    </row>
    <row r="31" spans="1:10" s="44" customFormat="1" ht="15" x14ac:dyDescent="0.3">
      <c r="A31" s="127" t="s">
        <v>210</v>
      </c>
      <c r="B31" s="127" t="s">
        <v>211</v>
      </c>
      <c r="C31" s="127" t="s">
        <v>212</v>
      </c>
      <c r="D31" s="83"/>
      <c r="E31" s="35"/>
      <c r="F31" s="35"/>
      <c r="G31" s="106"/>
      <c r="H31" s="35"/>
      <c r="I31" s="106"/>
      <c r="J31" s="35"/>
    </row>
    <row r="32" spans="1:10" s="44" customFormat="1" ht="15" x14ac:dyDescent="0.3">
      <c r="A32" s="127" t="s">
        <v>213</v>
      </c>
      <c r="B32" s="127" t="s">
        <v>214</v>
      </c>
      <c r="C32" s="127" t="s">
        <v>215</v>
      </c>
      <c r="D32" s="83"/>
      <c r="E32" s="35"/>
      <c r="F32" s="35"/>
      <c r="G32" s="106"/>
      <c r="H32" s="35"/>
      <c r="I32" s="106"/>
      <c r="J32" s="35"/>
    </row>
    <row r="33" spans="1:10" s="44" customFormat="1" ht="15" x14ac:dyDescent="0.3">
      <c r="A33" s="127" t="s">
        <v>217</v>
      </c>
      <c r="B33" s="127" t="s">
        <v>218</v>
      </c>
      <c r="C33" s="127" t="s">
        <v>219</v>
      </c>
      <c r="D33" s="83"/>
      <c r="E33" s="35"/>
      <c r="F33" s="35"/>
      <c r="G33" s="106"/>
      <c r="H33" s="35"/>
      <c r="I33" s="106"/>
      <c r="J33" s="35"/>
    </row>
    <row r="34" spans="1:10" s="44" customFormat="1" ht="15" x14ac:dyDescent="0.3">
      <c r="A34" s="127" t="s">
        <v>220</v>
      </c>
      <c r="B34" s="127" t="s">
        <v>221</v>
      </c>
      <c r="C34" s="127" t="s">
        <v>222</v>
      </c>
      <c r="D34" s="83"/>
      <c r="E34" s="35"/>
      <c r="F34" s="35"/>
      <c r="G34" s="106"/>
      <c r="H34" s="35"/>
      <c r="I34" s="106"/>
      <c r="J34" s="35"/>
    </row>
    <row r="35" spans="1:10" s="44" customFormat="1" ht="15" x14ac:dyDescent="0.3">
      <c r="A35" s="127" t="s">
        <v>223</v>
      </c>
      <c r="B35" s="127" t="s">
        <v>224</v>
      </c>
      <c r="C35" s="127" t="s">
        <v>225</v>
      </c>
      <c r="D35" s="83"/>
      <c r="E35" s="35"/>
      <c r="F35" s="35"/>
      <c r="G35" s="106"/>
      <c r="H35" s="35"/>
      <c r="I35" s="106"/>
      <c r="J35" s="35"/>
    </row>
    <row r="36" spans="1:10" s="44" customFormat="1" ht="15" x14ac:dyDescent="0.3">
      <c r="A36" s="127" t="s">
        <v>226</v>
      </c>
      <c r="B36" s="127" t="s">
        <v>227</v>
      </c>
      <c r="C36" s="127" t="s">
        <v>228</v>
      </c>
      <c r="D36" s="83"/>
      <c r="E36" s="35"/>
      <c r="F36" s="35"/>
      <c r="G36" s="106"/>
      <c r="H36" s="35"/>
      <c r="I36" s="106"/>
      <c r="J36" s="35"/>
    </row>
    <row r="37" spans="1:10" s="44" customFormat="1" ht="15" x14ac:dyDescent="0.3">
      <c r="A37" s="127" t="s">
        <v>229</v>
      </c>
      <c r="B37" s="127" t="s">
        <v>230</v>
      </c>
      <c r="C37" s="127" t="s">
        <v>231</v>
      </c>
      <c r="D37" s="83"/>
      <c r="E37" s="35"/>
      <c r="F37" s="35"/>
      <c r="G37" s="106"/>
      <c r="H37" s="35"/>
      <c r="I37" s="106"/>
      <c r="J37" s="35"/>
    </row>
    <row r="38" spans="1:10" s="44" customFormat="1" ht="15" customHeight="1" x14ac:dyDescent="0.3">
      <c r="A38" s="27" t="s">
        <v>232</v>
      </c>
      <c r="B38" s="27"/>
      <c r="C38" s="27"/>
      <c r="D38" s="37">
        <f>SUM(D8:D37)</f>
        <v>0</v>
      </c>
      <c r="E38" s="37">
        <f>SUM(E8:E37)</f>
        <v>0</v>
      </c>
      <c r="F38" s="37">
        <f>SUM(F8:F37)</f>
        <v>0</v>
      </c>
      <c r="G38" s="130"/>
      <c r="H38" s="37">
        <f>SUM(H8:H37)</f>
        <v>0</v>
      </c>
      <c r="I38" s="130"/>
      <c r="J38" s="37">
        <f>SUM(J8:J37)</f>
        <v>0</v>
      </c>
    </row>
  </sheetData>
  <printOptions horizontalCentered="1"/>
  <pageMargins left="0.25" right="0.25" top="0.75" bottom="0.75" header="0.3" footer="0.3"/>
  <pageSetup paperSize="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I22"/>
  <sheetViews>
    <sheetView workbookViewId="0">
      <selection activeCell="B6" sqref="B6"/>
    </sheetView>
  </sheetViews>
  <sheetFormatPr defaultColWidth="9.140625" defaultRowHeight="16.5" x14ac:dyDescent="0.3"/>
  <cols>
    <col min="1" max="1" width="27.28515625" style="25" bestFit="1" customWidth="1"/>
    <col min="2" max="2" width="17.5703125" bestFit="1" customWidth="1"/>
    <col min="3" max="3" width="17.85546875" style="25" bestFit="1" customWidth="1"/>
    <col min="4" max="4" width="9.140625" style="25" customWidth="1"/>
    <col min="5" max="16384" width="9.140625" style="25"/>
  </cols>
  <sheetData>
    <row r="1" spans="1:9" customFormat="1" ht="17.25" customHeight="1" x14ac:dyDescent="0.35">
      <c r="A1" s="84" t="s">
        <v>108</v>
      </c>
      <c r="B1" s="84" t="s">
        <v>308</v>
      </c>
      <c r="C1" s="84" t="s">
        <v>309</v>
      </c>
    </row>
    <row r="2" spans="1:9" x14ac:dyDescent="0.3">
      <c r="A2" s="25" t="s">
        <v>140</v>
      </c>
      <c r="B2" s="85" t="s">
        <v>250</v>
      </c>
      <c r="C2" s="85" t="s">
        <v>135</v>
      </c>
    </row>
    <row r="3" spans="1:9" x14ac:dyDescent="0.3">
      <c r="A3" s="25" t="s">
        <v>310</v>
      </c>
      <c r="B3" s="85" t="s">
        <v>311</v>
      </c>
      <c r="C3" s="85" t="s">
        <v>136</v>
      </c>
      <c r="D3" s="25" t="s">
        <v>140</v>
      </c>
      <c r="F3" s="25" t="s">
        <v>250</v>
      </c>
      <c r="H3" s="25">
        <v>2020</v>
      </c>
      <c r="I3" s="25">
        <v>2015</v>
      </c>
    </row>
    <row r="4" spans="1:9" x14ac:dyDescent="0.3">
      <c r="A4" s="25" t="s">
        <v>312</v>
      </c>
      <c r="B4" s="85" t="s">
        <v>313</v>
      </c>
      <c r="D4" s="25" t="s">
        <v>314</v>
      </c>
      <c r="F4" s="25" t="s">
        <v>141</v>
      </c>
      <c r="H4" s="25">
        <v>2021</v>
      </c>
      <c r="I4" s="25">
        <v>2016</v>
      </c>
    </row>
    <row r="5" spans="1:9" x14ac:dyDescent="0.3">
      <c r="A5" s="25" t="s">
        <v>149</v>
      </c>
      <c r="B5" s="85" t="s">
        <v>315</v>
      </c>
      <c r="D5" s="25" t="s">
        <v>132</v>
      </c>
      <c r="F5" s="25">
        <v>1</v>
      </c>
      <c r="H5" s="25">
        <v>2022</v>
      </c>
      <c r="I5" s="25">
        <v>2017</v>
      </c>
    </row>
    <row r="6" spans="1:9" customFormat="1" x14ac:dyDescent="0.3">
      <c r="A6" s="25" t="s">
        <v>132</v>
      </c>
      <c r="B6" s="85" t="s">
        <v>6</v>
      </c>
      <c r="D6" t="s">
        <v>310</v>
      </c>
      <c r="F6">
        <v>2</v>
      </c>
      <c r="H6">
        <v>2023</v>
      </c>
      <c r="I6">
        <v>2018</v>
      </c>
    </row>
    <row r="7" spans="1:9" x14ac:dyDescent="0.3">
      <c r="A7" s="25" t="s">
        <v>316</v>
      </c>
      <c r="B7" s="85">
        <v>4</v>
      </c>
      <c r="D7" s="25" t="s">
        <v>183</v>
      </c>
      <c r="F7" s="25">
        <v>3</v>
      </c>
      <c r="I7" s="25">
        <v>2019</v>
      </c>
    </row>
    <row r="8" spans="1:9" x14ac:dyDescent="0.3">
      <c r="A8" s="25" t="s">
        <v>317</v>
      </c>
      <c r="B8" s="85">
        <v>5</v>
      </c>
      <c r="D8" s="25" t="s">
        <v>149</v>
      </c>
      <c r="F8" s="25">
        <v>4</v>
      </c>
      <c r="I8" s="25">
        <v>2020</v>
      </c>
    </row>
    <row r="9" spans="1:9" x14ac:dyDescent="0.3">
      <c r="A9" s="25" t="s">
        <v>318</v>
      </c>
      <c r="B9" s="85">
        <v>6</v>
      </c>
      <c r="D9" s="25" t="s">
        <v>312</v>
      </c>
      <c r="F9" s="25">
        <v>5</v>
      </c>
      <c r="I9" s="25">
        <v>2021</v>
      </c>
    </row>
    <row r="10" spans="1:9" x14ac:dyDescent="0.3">
      <c r="A10" s="25" t="s">
        <v>314</v>
      </c>
      <c r="B10" s="85">
        <v>7</v>
      </c>
      <c r="D10" s="25" t="s">
        <v>318</v>
      </c>
      <c r="F10" s="25">
        <v>6</v>
      </c>
    </row>
    <row r="11" spans="1:9" x14ac:dyDescent="0.3">
      <c r="A11" s="25" t="s">
        <v>183</v>
      </c>
      <c r="B11" s="85">
        <v>8</v>
      </c>
      <c r="D11" s="25" t="s">
        <v>316</v>
      </c>
      <c r="F11" s="25">
        <v>7</v>
      </c>
    </row>
    <row r="12" spans="1:9" x14ac:dyDescent="0.3">
      <c r="B12" s="85">
        <v>9</v>
      </c>
      <c r="D12" s="25" t="s">
        <v>317</v>
      </c>
      <c r="F12" s="25">
        <v>8</v>
      </c>
    </row>
    <row r="13" spans="1:9" x14ac:dyDescent="0.3">
      <c r="B13" s="85">
        <v>10</v>
      </c>
      <c r="F13" s="25">
        <v>9</v>
      </c>
    </row>
    <row r="14" spans="1:9" x14ac:dyDescent="0.3">
      <c r="B14" s="85">
        <v>11</v>
      </c>
      <c r="F14" s="25">
        <v>10</v>
      </c>
    </row>
    <row r="15" spans="1:9" x14ac:dyDescent="0.3">
      <c r="B15" s="85">
        <v>12</v>
      </c>
      <c r="F15" s="25">
        <v>11</v>
      </c>
    </row>
    <row r="16" spans="1:9" x14ac:dyDescent="0.3">
      <c r="B16" s="85" t="s">
        <v>316</v>
      </c>
      <c r="F16" s="25">
        <v>12</v>
      </c>
    </row>
    <row r="17" spans="1:6" x14ac:dyDescent="0.3">
      <c r="B17" s="85" t="s">
        <v>317</v>
      </c>
      <c r="F17" s="25" t="s">
        <v>316</v>
      </c>
    </row>
    <row r="18" spans="1:6" x14ac:dyDescent="0.3">
      <c r="B18" s="85" t="s">
        <v>318</v>
      </c>
      <c r="F18" s="25" t="s">
        <v>317</v>
      </c>
    </row>
    <row r="19" spans="1:6" x14ac:dyDescent="0.3">
      <c r="F19" s="25" t="s">
        <v>318</v>
      </c>
    </row>
    <row r="22" spans="1:6" x14ac:dyDescent="0.3">
      <c r="A22"/>
    </row>
  </sheetData>
  <sortState xmlns:xlrd2="http://schemas.microsoft.com/office/spreadsheetml/2017/richdata2" ref="A2:A11">
    <sortCondition ref="A2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Part A</vt:lpstr>
      <vt:lpstr>Part B</vt:lpstr>
      <vt:lpstr>Part C</vt:lpstr>
      <vt:lpstr>Part D</vt:lpstr>
      <vt:lpstr>Part E</vt:lpstr>
      <vt:lpstr>Drop-downs</vt:lpstr>
      <vt:lpstr>CentralCostperPupil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2019-09-16T20:04:49Z</dcterms:created>
  <dcterms:modified xsi:type="dcterms:W3CDTF">2020-11-09T13:34:41Z</dcterms:modified>
</cp:coreProperties>
</file>